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42017-1 - Rodinný dům 1" sheetId="2" r:id="rId2"/>
    <sheet name="142017-2 - Rodinný dům 2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'142017-1 - Rodinný dům 1'!$C$128:$K$242</definedName>
    <definedName name="_xlnm.Print_Area" localSheetId="1">'142017-1 - Rodinný dům 1'!$C$4:$J$76,'142017-1 - Rodinný dům 1'!$C$82:$J$110,'142017-1 - Rodinný dům 1'!$C$116:$K$242</definedName>
    <definedName name="_xlnm.Print_Titles" localSheetId="1">'142017-1 - Rodinný dům 1'!$128:$128</definedName>
    <definedName name="_xlnm._FilterDatabase" localSheetId="2" hidden="1">'142017-2 - Rodinný dům 2'!$C$128:$K$240</definedName>
    <definedName name="_xlnm.Print_Area" localSheetId="2">'142017-2 - Rodinný dům 2'!$C$4:$J$76,'142017-2 - Rodinný dům 2'!$C$82:$J$110,'142017-2 - Rodinný dům 2'!$C$116:$K$240</definedName>
    <definedName name="_xlnm.Print_Titles" localSheetId="2">'142017-2 - Rodinný dům 2'!$128:$128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T235"/>
  <c r="R236"/>
  <c r="R235"/>
  <c r="P236"/>
  <c r="P235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5"/>
  <c r="F123"/>
  <c r="E121"/>
  <c r="J91"/>
  <c r="F89"/>
  <c r="E87"/>
  <c r="J24"/>
  <c r="E24"/>
  <c r="J92"/>
  <c r="J23"/>
  <c r="J18"/>
  <c r="E18"/>
  <c r="F126"/>
  <c r="J17"/>
  <c r="J15"/>
  <c r="E15"/>
  <c r="F91"/>
  <c r="J14"/>
  <c r="J12"/>
  <c r="J89"/>
  <c r="E7"/>
  <c r="E85"/>
  <c i="2" r="J37"/>
  <c r="J36"/>
  <c i="1" r="AY95"/>
  <c i="2" r="J35"/>
  <c i="1" r="AX95"/>
  <c i="2"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T237"/>
  <c r="R238"/>
  <c r="R237"/>
  <c r="P238"/>
  <c r="P237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5"/>
  <c r="F123"/>
  <c r="E121"/>
  <c r="J91"/>
  <c r="F89"/>
  <c r="E87"/>
  <c r="J24"/>
  <c r="E24"/>
  <c r="J92"/>
  <c r="J23"/>
  <c r="J18"/>
  <c r="E18"/>
  <c r="F92"/>
  <c r="J17"/>
  <c r="J15"/>
  <c r="E15"/>
  <c r="F125"/>
  <c r="J14"/>
  <c r="J12"/>
  <c r="J89"/>
  <c r="E7"/>
  <c r="E85"/>
  <c i="1" r="L90"/>
  <c r="AM90"/>
  <c r="AM89"/>
  <c r="L89"/>
  <c r="AM87"/>
  <c r="L87"/>
  <c r="L85"/>
  <c r="L84"/>
  <c i="3" r="J219"/>
  <c r="J216"/>
  <c r="BK206"/>
  <c r="BK187"/>
  <c r="J182"/>
  <c r="BK166"/>
  <c r="J161"/>
  <c r="BK153"/>
  <c r="J132"/>
  <c i="2" r="BK231"/>
  <c r="BK220"/>
  <c r="J197"/>
  <c r="BK154"/>
  <c r="BK152"/>
  <c r="J145"/>
  <c r="BK144"/>
  <c r="J134"/>
  <c i="3" r="J203"/>
  <c r="J160"/>
  <c r="BK157"/>
  <c r="J151"/>
  <c r="J144"/>
  <c r="BK137"/>
  <c r="J135"/>
  <c r="BK134"/>
  <c i="2" r="J217"/>
  <c r="J214"/>
  <c r="J213"/>
  <c r="BK208"/>
  <c r="BK206"/>
  <c r="BK204"/>
  <c r="J199"/>
  <c r="BK195"/>
  <c r="J194"/>
  <c r="BK187"/>
  <c r="BK178"/>
  <c r="BK177"/>
  <c r="BK174"/>
  <c r="BK147"/>
  <c r="BK146"/>
  <c r="BK143"/>
  <c r="J139"/>
  <c r="J138"/>
  <c r="BK137"/>
  <c r="BK135"/>
  <c i="3" r="BK239"/>
  <c r="J239"/>
  <c r="BK147"/>
  <c i="2" r="BK241"/>
  <c r="BK238"/>
  <c r="J231"/>
  <c r="BK225"/>
  <c r="BK224"/>
  <c r="BK223"/>
  <c r="J222"/>
  <c r="J221"/>
  <c r="J220"/>
  <c r="J219"/>
  <c r="BK218"/>
  <c r="BK212"/>
  <c r="J189"/>
  <c r="J159"/>
  <c r="BK151"/>
  <c r="BK139"/>
  <c r="BK134"/>
  <c i="3" r="BK234"/>
  <c r="J234"/>
  <c r="BK232"/>
  <c r="J232"/>
  <c r="BK231"/>
  <c r="J231"/>
  <c r="BK230"/>
  <c r="J230"/>
  <c r="BK229"/>
  <c r="J229"/>
  <c r="BK228"/>
  <c r="J228"/>
  <c r="BK227"/>
  <c r="J226"/>
  <c r="BK225"/>
  <c r="BK224"/>
  <c r="BK223"/>
  <c r="J221"/>
  <c r="J213"/>
  <c r="BK212"/>
  <c r="BK205"/>
  <c r="BK204"/>
  <c r="J202"/>
  <c r="BK201"/>
  <c r="BK198"/>
  <c r="J197"/>
  <c r="J168"/>
  <c r="J166"/>
  <c r="BK165"/>
  <c r="BK164"/>
  <c r="J162"/>
  <c r="BK133"/>
  <c i="2" r="J201"/>
  <c r="J175"/>
  <c r="BK170"/>
  <c r="BK160"/>
  <c r="BK159"/>
  <c r="J135"/>
  <c r="J133"/>
  <c i="3" r="BK240"/>
  <c r="J141"/>
  <c i="2" r="BK234"/>
  <c r="BK233"/>
  <c r="J216"/>
  <c r="BK210"/>
  <c r="BK199"/>
  <c r="BK197"/>
  <c r="BK194"/>
  <c r="BK189"/>
  <c r="J186"/>
  <c r="J185"/>
  <c r="BK184"/>
  <c r="BK173"/>
  <c r="BK171"/>
  <c r="J164"/>
  <c r="J152"/>
  <c r="J151"/>
  <c r="BK149"/>
  <c r="J136"/>
  <c i="3" r="BK236"/>
  <c r="J236"/>
  <c r="J212"/>
  <c r="BK203"/>
  <c r="BK200"/>
  <c r="J191"/>
  <c r="BK190"/>
  <c r="BK188"/>
  <c r="J184"/>
  <c r="BK182"/>
  <c r="J177"/>
  <c r="BK169"/>
  <c r="J159"/>
  <c r="J158"/>
  <c r="BK138"/>
  <c r="J133"/>
  <c i="2" r="BK222"/>
  <c r="BK221"/>
  <c r="BK203"/>
  <c r="BK192"/>
  <c r="BK190"/>
  <c r="J184"/>
  <c r="J183"/>
  <c r="J173"/>
  <c r="J168"/>
  <c r="J161"/>
  <c r="J150"/>
  <c r="J147"/>
  <c r="J146"/>
  <c i="3" r="J198"/>
  <c r="BK195"/>
  <c r="BK192"/>
  <c r="J187"/>
  <c r="J179"/>
  <c r="J176"/>
  <c r="BK175"/>
  <c r="BK174"/>
  <c r="BK173"/>
  <c r="BK171"/>
  <c r="J169"/>
  <c r="BK163"/>
  <c r="J157"/>
  <c r="BK154"/>
  <c r="BK150"/>
  <c r="J148"/>
  <c r="J137"/>
  <c r="J136"/>
  <c i="2" r="J224"/>
  <c r="J218"/>
  <c r="BK200"/>
  <c r="BK198"/>
  <c r="BK196"/>
  <c r="BK193"/>
  <c r="J191"/>
  <c r="BK188"/>
  <c r="BK172"/>
  <c r="J162"/>
  <c r="J160"/>
  <c r="BK157"/>
  <c i="3" r="J222"/>
  <c r="BK221"/>
  <c r="BK219"/>
  <c r="J214"/>
  <c r="J211"/>
  <c r="BK210"/>
  <c r="J190"/>
  <c i="2" r="BK219"/>
  <c r="BK216"/>
  <c r="BK215"/>
  <c r="BK205"/>
  <c r="J202"/>
  <c r="BK186"/>
  <c r="J176"/>
  <c r="J163"/>
  <c i="3" r="BK199"/>
  <c r="J196"/>
  <c r="J195"/>
  <c r="J192"/>
  <c r="J185"/>
  <c r="J170"/>
  <c r="BK168"/>
  <c i="2" r="BK191"/>
  <c r="J177"/>
  <c r="BK169"/>
  <c r="BK168"/>
  <c r="BK166"/>
  <c r="J157"/>
  <c r="J154"/>
  <c r="J153"/>
  <c r="BK150"/>
  <c r="J148"/>
  <c r="J144"/>
  <c r="BK132"/>
  <c i="3" r="J204"/>
  <c r="BK197"/>
  <c r="BK193"/>
  <c r="BK186"/>
  <c r="BK184"/>
  <c r="BK183"/>
  <c r="J180"/>
  <c r="BK179"/>
  <c r="J174"/>
  <c r="J172"/>
  <c r="J165"/>
  <c r="J152"/>
  <c r="J139"/>
  <c i="2" r="J209"/>
  <c r="BK201"/>
  <c r="J188"/>
  <c r="J179"/>
  <c r="BK141"/>
  <c r="J137"/>
  <c r="BK136"/>
  <c i="3" r="J210"/>
  <c r="J189"/>
  <c r="J178"/>
  <c r="J175"/>
  <c r="J171"/>
  <c r="J167"/>
  <c r="J164"/>
  <c r="J163"/>
  <c r="BK162"/>
  <c r="BK159"/>
  <c r="BK158"/>
  <c r="J145"/>
  <c r="J143"/>
  <c r="BK139"/>
  <c i="2" r="J242"/>
  <c r="J238"/>
  <c r="BK236"/>
  <c r="J212"/>
  <c r="J208"/>
  <c r="J206"/>
  <c r="J196"/>
  <c r="J193"/>
  <c r="J192"/>
  <c r="BK183"/>
  <c r="J182"/>
  <c r="BK180"/>
  <c r="BK175"/>
  <c r="J170"/>
  <c r="J149"/>
  <c r="J132"/>
  <c i="3" r="J206"/>
  <c r="J205"/>
  <c r="J194"/>
  <c r="BK191"/>
  <c r="BK189"/>
  <c r="BK185"/>
  <c r="J183"/>
  <c r="BK172"/>
  <c r="BK160"/>
  <c r="BK151"/>
  <c r="J150"/>
  <c r="J149"/>
  <c r="BK148"/>
  <c r="BK136"/>
  <c r="J134"/>
  <c i="2" r="J234"/>
  <c r="J232"/>
  <c r="BK182"/>
  <c r="J180"/>
  <c r="BK176"/>
  <c r="J174"/>
  <c r="J172"/>
  <c r="J171"/>
  <c r="J169"/>
  <c r="J167"/>
  <c r="J166"/>
  <c r="BK163"/>
  <c r="BK162"/>
  <c r="BK161"/>
  <c r="BK158"/>
  <c r="BK153"/>
  <c r="BK148"/>
  <c r="BK145"/>
  <c i="3" r="J154"/>
  <c r="BK144"/>
  <c i="2" r="J233"/>
  <c r="J229"/>
  <c r="BK228"/>
  <c r="J223"/>
  <c r="J210"/>
  <c i="3" r="BK220"/>
  <c r="J217"/>
  <c r="BK215"/>
  <c r="J186"/>
  <c r="BK178"/>
  <c r="BK176"/>
  <c r="J173"/>
  <c r="BK161"/>
  <c r="J153"/>
  <c r="BK152"/>
  <c r="BK146"/>
  <c r="BK143"/>
  <c r="J138"/>
  <c i="2" r="BK242"/>
  <c r="J241"/>
  <c r="J236"/>
  <c r="BK232"/>
  <c r="J230"/>
  <c r="J227"/>
  <c r="J226"/>
  <c r="BK217"/>
  <c r="J205"/>
  <c r="J204"/>
  <c r="J203"/>
  <c r="J200"/>
  <c r="J198"/>
  <c r="J187"/>
  <c r="BK185"/>
  <c r="BK167"/>
  <c r="BK165"/>
  <c r="J158"/>
  <c r="J143"/>
  <c r="J141"/>
  <c r="BK133"/>
  <c i="3" r="J240"/>
  <c r="J218"/>
  <c r="BK217"/>
  <c r="J215"/>
  <c r="BK213"/>
  <c r="BK211"/>
  <c r="BK208"/>
  <c r="BK202"/>
  <c r="J201"/>
  <c r="J199"/>
  <c r="BK196"/>
  <c r="BK180"/>
  <c r="BK177"/>
  <c r="BK170"/>
  <c r="BK149"/>
  <c r="J147"/>
  <c r="J146"/>
  <c r="BK135"/>
  <c i="2" r="BK230"/>
  <c r="BK229"/>
  <c r="J228"/>
  <c r="BK227"/>
  <c r="BK226"/>
  <c r="J225"/>
  <c r="J215"/>
  <c r="BK202"/>
  <c r="J190"/>
  <c i="3" r="J227"/>
  <c r="BK226"/>
  <c r="J225"/>
  <c r="J224"/>
  <c r="J223"/>
  <c r="BK222"/>
  <c r="J220"/>
  <c r="BK218"/>
  <c r="BK216"/>
  <c r="BK214"/>
  <c r="J208"/>
  <c r="J200"/>
  <c r="BK194"/>
  <c r="J193"/>
  <c r="J188"/>
  <c r="BK167"/>
  <c r="BK145"/>
  <c r="BK141"/>
  <c r="BK132"/>
  <c i="2" r="BK214"/>
  <c r="BK213"/>
  <c r="BK209"/>
  <c r="J195"/>
  <c r="BK179"/>
  <c r="J178"/>
  <c r="J165"/>
  <c r="BK164"/>
  <c r="BK138"/>
  <c i="1" r="AS94"/>
  <c i="3" l="1" r="T181"/>
  <c i="2" r="R181"/>
  <c i="3" r="BK156"/>
  <c i="2" r="P142"/>
  <c r="BK181"/>
  <c r="J181"/>
  <c r="J103"/>
  <c r="T207"/>
  <c i="3" r="P209"/>
  <c i="2" r="T181"/>
  <c i="3" r="BK209"/>
  <c r="J209"/>
  <c r="J105"/>
  <c i="2" r="T131"/>
  <c r="P211"/>
  <c i="3" r="T209"/>
  <c i="2" r="P181"/>
  <c r="R207"/>
  <c r="R240"/>
  <c r="R239"/>
  <c i="3" r="T238"/>
  <c r="T237"/>
  <c i="2" r="R142"/>
  <c r="T211"/>
  <c i="3" r="T131"/>
  <c r="BK142"/>
  <c r="J142"/>
  <c r="J100"/>
  <c r="P142"/>
  <c r="R142"/>
  <c r="T142"/>
  <c r="P238"/>
  <c r="P237"/>
  <c r="R181"/>
  <c r="P156"/>
  <c r="BK131"/>
  <c r="P131"/>
  <c r="P130"/>
  <c r="R238"/>
  <c r="R237"/>
  <c i="2" r="R156"/>
  <c r="BK207"/>
  <c r="J207"/>
  <c r="J104"/>
  <c r="P240"/>
  <c r="P239"/>
  <c i="3" r="R209"/>
  <c i="2" r="BK131"/>
  <c r="BK156"/>
  <c r="J156"/>
  <c r="J102"/>
  <c r="R211"/>
  <c i="3" r="T156"/>
  <c r="T155"/>
  <c i="2" r="P131"/>
  <c r="P130"/>
  <c r="P156"/>
  <c r="P155"/>
  <c r="P207"/>
  <c r="BK240"/>
  <c r="J240"/>
  <c r="J109"/>
  <c i="3" r="R131"/>
  <c r="R130"/>
  <c r="R156"/>
  <c r="R155"/>
  <c i="2" r="R131"/>
  <c r="R130"/>
  <c r="T142"/>
  <c r="BK211"/>
  <c r="J211"/>
  <c r="J105"/>
  <c i="3" r="BK181"/>
  <c r="J181"/>
  <c r="J103"/>
  <c r="BK238"/>
  <c r="J238"/>
  <c r="J109"/>
  <c i="2" r="BK142"/>
  <c r="J142"/>
  <c r="J100"/>
  <c r="T156"/>
  <c r="T155"/>
  <c r="T240"/>
  <c r="T239"/>
  <c i="3" r="P181"/>
  <c i="2" r="BE139"/>
  <c r="BE168"/>
  <c r="BE173"/>
  <c r="BE177"/>
  <c r="BE182"/>
  <c r="BE185"/>
  <c r="BE199"/>
  <c r="BE229"/>
  <c i="3" r="J123"/>
  <c r="BE135"/>
  <c r="BE152"/>
  <c r="BE163"/>
  <c r="BE178"/>
  <c r="BE179"/>
  <c r="BE180"/>
  <c r="BE213"/>
  <c r="BE220"/>
  <c r="BE221"/>
  <c r="BE226"/>
  <c r="BK207"/>
  <c r="J207"/>
  <c r="J104"/>
  <c i="2" r="BE191"/>
  <c r="BE218"/>
  <c r="BE220"/>
  <c r="BE221"/>
  <c r="BE223"/>
  <c r="BE231"/>
  <c i="3" r="E119"/>
  <c r="BE133"/>
  <c r="BE134"/>
  <c r="BE136"/>
  <c r="BE185"/>
  <c r="BE199"/>
  <c r="BE236"/>
  <c i="2" r="BE132"/>
  <c r="BE145"/>
  <c r="BE190"/>
  <c r="BE195"/>
  <c r="BE201"/>
  <c r="BE209"/>
  <c r="BE214"/>
  <c r="BE216"/>
  <c r="BE222"/>
  <c r="BE234"/>
  <c r="BE236"/>
  <c r="BE238"/>
  <c r="BE241"/>
  <c i="3" r="BE159"/>
  <c r="BE171"/>
  <c r="BE187"/>
  <c r="BE222"/>
  <c r="BK233"/>
  <c r="J233"/>
  <c r="J106"/>
  <c r="BE158"/>
  <c i="2" r="BE147"/>
  <c r="BE149"/>
  <c r="BE150"/>
  <c r="BE183"/>
  <c r="BE186"/>
  <c r="BK237"/>
  <c r="J237"/>
  <c r="J107"/>
  <c i="3" r="BE154"/>
  <c r="BE162"/>
  <c r="BE175"/>
  <c r="BE186"/>
  <c r="BE190"/>
  <c r="BE196"/>
  <c i="2" r="E119"/>
  <c r="BE159"/>
  <c r="BE161"/>
  <c r="BE178"/>
  <c r="BE184"/>
  <c r="BE189"/>
  <c r="BE228"/>
  <c r="BE232"/>
  <c r="BE242"/>
  <c r="BK140"/>
  <c r="J140"/>
  <c r="J99"/>
  <c i="3" r="BE147"/>
  <c r="BE150"/>
  <c r="BE153"/>
  <c r="BE160"/>
  <c r="BE168"/>
  <c r="BE182"/>
  <c i="2" r="F126"/>
  <c r="BE165"/>
  <c r="BE166"/>
  <c r="BE175"/>
  <c r="BE224"/>
  <c i="3" r="BE137"/>
  <c r="BE148"/>
  <c r="BE149"/>
  <c r="BE167"/>
  <c r="BE169"/>
  <c r="BE170"/>
  <c r="BE194"/>
  <c r="BE195"/>
  <c r="BE198"/>
  <c r="BE202"/>
  <c r="BE208"/>
  <c r="BE214"/>
  <c r="BE239"/>
  <c i="2" r="F91"/>
  <c r="BE146"/>
  <c r="BE152"/>
  <c r="BE160"/>
  <c r="BE164"/>
  <c r="BE180"/>
  <c r="BE188"/>
  <c i="3" r="BE139"/>
  <c r="BE143"/>
  <c r="BE144"/>
  <c r="BE146"/>
  <c r="BE177"/>
  <c r="BE183"/>
  <c r="BE201"/>
  <c r="BE240"/>
  <c i="2" r="BE174"/>
  <c r="BE203"/>
  <c r="BE204"/>
  <c r="BE226"/>
  <c i="3" r="BE204"/>
  <c r="BE205"/>
  <c r="BE206"/>
  <c r="BE215"/>
  <c r="BE216"/>
  <c r="BE217"/>
  <c r="BE218"/>
  <c i="2" r="J123"/>
  <c r="BE134"/>
  <c r="BE148"/>
  <c r="BE158"/>
  <c r="BE170"/>
  <c r="BE194"/>
  <c r="BE197"/>
  <c r="BE210"/>
  <c r="BE219"/>
  <c r="BE225"/>
  <c r="BE233"/>
  <c i="3" r="F92"/>
  <c r="F125"/>
  <c r="BE166"/>
  <c r="BE176"/>
  <c r="BE188"/>
  <c r="BE193"/>
  <c r="BE200"/>
  <c i="2" r="BE133"/>
  <c r="BE144"/>
  <c r="BE162"/>
  <c r="BE187"/>
  <c r="BE206"/>
  <c r="BE227"/>
  <c r="BE230"/>
  <c i="3" r="J126"/>
  <c r="BE141"/>
  <c r="BE197"/>
  <c r="BE210"/>
  <c i="2" r="BE169"/>
  <c r="BE198"/>
  <c r="BE200"/>
  <c r="BE202"/>
  <c i="3" r="BE145"/>
  <c i="2" r="BE136"/>
  <c r="BE143"/>
  <c r="BE151"/>
  <c r="BE167"/>
  <c r="BE205"/>
  <c i="3" r="BE161"/>
  <c r="BE172"/>
  <c r="BE173"/>
  <c r="BE203"/>
  <c r="BE211"/>
  <c r="BE219"/>
  <c r="BE223"/>
  <c r="BE224"/>
  <c r="BE225"/>
  <c r="BE227"/>
  <c r="BE228"/>
  <c r="BE229"/>
  <c r="BE230"/>
  <c r="BE231"/>
  <c r="BE232"/>
  <c r="BE234"/>
  <c r="BK140"/>
  <c r="J140"/>
  <c r="J99"/>
  <c r="BK235"/>
  <c r="J235"/>
  <c r="J107"/>
  <c i="2" r="J126"/>
  <c r="BE137"/>
  <c r="BE138"/>
  <c r="BE141"/>
  <c r="BE153"/>
  <c r="BE154"/>
  <c r="BE157"/>
  <c r="BE163"/>
  <c r="BE171"/>
  <c r="BE192"/>
  <c r="BE193"/>
  <c r="BE196"/>
  <c r="BE208"/>
  <c r="BE213"/>
  <c r="BK235"/>
  <c r="J235"/>
  <c r="J106"/>
  <c i="3" r="BE132"/>
  <c r="BE138"/>
  <c i="2" r="BE172"/>
  <c r="BE176"/>
  <c r="BE179"/>
  <c i="3" r="BE165"/>
  <c r="BE174"/>
  <c r="BE184"/>
  <c r="BE189"/>
  <c r="BE192"/>
  <c i="2" r="BE135"/>
  <c r="BE212"/>
  <c r="BE215"/>
  <c r="BE217"/>
  <c i="3" r="BE151"/>
  <c r="BE157"/>
  <c r="BE164"/>
  <c r="BE191"/>
  <c r="BE212"/>
  <c i="2" r="J34"/>
  <c i="1" r="AW95"/>
  <c i="2" r="F35"/>
  <c i="1" r="BB95"/>
  <c i="2" r="F34"/>
  <c i="1" r="BA95"/>
  <c i="2" r="F36"/>
  <c i="1" r="BC95"/>
  <c i="3" r="F34"/>
  <c i="1" r="BA96"/>
  <c i="3" r="J34"/>
  <c i="1" r="AW96"/>
  <c i="3" r="F37"/>
  <c i="1" r="BD96"/>
  <c i="3" r="F35"/>
  <c i="1" r="BB96"/>
  <c i="3" r="F36"/>
  <c i="1" r="BC96"/>
  <c i="2" r="F37"/>
  <c i="1" r="BD95"/>
  <c i="3" l="1" r="P155"/>
  <c i="2" r="T130"/>
  <c r="T129"/>
  <c i="3" r="R129"/>
  <c i="2" r="P129"/>
  <c i="1" r="AU95"/>
  <c i="2" r="BK130"/>
  <c i="3" r="P129"/>
  <c i="1" r="AU96"/>
  <c i="3" r="BK130"/>
  <c r="J130"/>
  <c r="J97"/>
  <c r="BK155"/>
  <c r="J155"/>
  <c r="J101"/>
  <c r="T130"/>
  <c r="T129"/>
  <c i="2" r="R155"/>
  <c r="R129"/>
  <c i="3" r="J156"/>
  <c r="J102"/>
  <c i="2" r="BK239"/>
  <c r="J239"/>
  <c r="J108"/>
  <c i="3" r="BK237"/>
  <c r="J237"/>
  <c r="J108"/>
  <c i="2" r="BK155"/>
  <c r="J155"/>
  <c r="J101"/>
  <c r="J131"/>
  <c r="J98"/>
  <c i="3" r="J131"/>
  <c r="J98"/>
  <c r="J33"/>
  <c i="1" r="AV96"/>
  <c r="AT96"/>
  <c r="BB94"/>
  <c r="W31"/>
  <c r="BC94"/>
  <c r="AY94"/>
  <c i="2" r="J33"/>
  <c i="1" r="AV95"/>
  <c r="AT95"/>
  <c r="BD94"/>
  <c r="W33"/>
  <c r="BA94"/>
  <c r="W30"/>
  <c i="2" r="F33"/>
  <c i="1" r="AZ95"/>
  <c i="3" r="F33"/>
  <c i="1" r="AZ96"/>
  <c i="2" l="1" r="BK129"/>
  <c r="J129"/>
  <c r="J96"/>
  <c i="3" r="BK129"/>
  <c r="J129"/>
  <c i="2" r="J130"/>
  <c r="J97"/>
  <c i="1" r="AU94"/>
  <c r="AZ94"/>
  <c r="AV94"/>
  <c r="AK29"/>
  <c r="AW94"/>
  <c r="AK30"/>
  <c r="AX94"/>
  <c r="W32"/>
  <c i="3" r="J30"/>
  <c i="1" r="AG96"/>
  <c r="AN96"/>
  <c i="3" l="1" r="J96"/>
  <c r="J39"/>
  <c i="2" r="J30"/>
  <c i="1" r="AG95"/>
  <c r="AN95"/>
  <c r="W29"/>
  <c r="AT94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<sst xmlns="http://schemas.openxmlformats.org/spreadsheetml/2006/main">
  <si>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</si>
  <si>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</si>
  <si>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</si>
  <si>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</si>
  <si>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{d5ebfd64-f2a1-4bfd-8d86-a8ec8048bebc}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</si>
  <si>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</si>
  <si>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</si>
  <si>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</si>
  <si>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</si>
  <si>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</si>
  <si>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</si>
  <si>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</si>
  <si>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</si>
  <si>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142017</t>
  </si>
  <si>
    <t>Stavba:</t>
  </si>
  <si>
    <t>NOVOSTAVBA DVOU RODINNÝCH DOMŮ - TRANSFORMACE ÚSP PRO MLÁDEŽ KVASINY- LOKALITA ČASTOLOVICE</t>
  </si>
  <si>
    <t>KSO:</t>
  </si>
  <si>
    <t>CC-CZ:</t>
  </si>
  <si>
    <t>Místo:</t>
  </si>
  <si>
    <t>Častolovice</t>
  </si>
  <si>
    <t>Datum:</t>
  </si>
  <si>
    <t>11. 5. 2017</t>
  </si>
  <si>
    <t>Zadavatel:</t>
  </si>
  <si>
    <t>IČ:</t>
  </si>
  <si>
    <t xml:space="preserve"> </t>
  </si>
  <si>
    <t>DIČ:</t>
  </si>
  <si>
    <t>Zhotovitel:</t>
  </si>
  <si>
    <t>Projektant:</t>
  </si>
  <si>
    <t>02630958</t>
  </si>
  <si>
    <t>PipeTech Project s.r.o.</t>
  </si>
  <si>
    <t>CZ02630958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</si>
  <si>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</si>
  <si>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</si>
  <si>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</si>
  <si>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</si>
  <si>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</si>
  <si>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</si>
  <si>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</si>
  <si>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</si>
  <si>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</si>
  <si>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</si>
  <si>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</si>
  <si>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</si>
  <si>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</si>
  <si>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</si>
  <si>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</si>
  <si>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</si>
  <si>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</si>
  <si>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</si>
  <si>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</si>
  <si>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</si>
  <si>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</si>
  <si>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</si>
  <si>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</si>
  <si>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</si>
  <si>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</si>
  <si>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</si>
  <si>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</si>
  <si>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</si>
  <si>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</si>
  <si>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</si>
  <si>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</si>
  <si>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</si>
  <si>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</si>
  <si>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</si>
  <si>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</si>
  <si>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</si>
  <si>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</si>
  <si>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</si>
  <si>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</si>
  <si>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</si>
  <si>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</si>
  <si>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</si>
  <si>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</si>
  <si>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</si>
  <si>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</si>
  <si>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</si>
  <si>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</si>
  <si>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</si>
  <si>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142017-1</t>
  </si>
  <si>
    <t>Rodinný dům 1</t>
  </si>
  <si>
    <t>STA</t>
  </si>
  <si>
    <t>1</t>
  </si>
  <si>
    <t>{de1898f1-8620-4a6c-905b-9e2b6abba44f}</t>
  </si>
  <si>
    <t>2</t>
  </si>
  <si>
    <t>142017-2</t>
  </si>
  <si>
    <t>Rodinný dům 2</t>
  </si>
  <si>
    <t>{af302047-a9e4-427d-81e1-9bb1d660bd02}</t>
  </si>
  <si>
    <t>KRYCÍ LIST SOUPISU PRACÍ</t>
  </si>
  <si>
    <t>Objekt:</t>
  </si>
  <si>
    <t>142017-1 - Rodinný dům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</si>
  <si>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</si>
  <si>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</si>
  <si>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</si>
  <si>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</si>
  <si>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</si>
  <si>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</si>
  <si>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</si>
  <si>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</si>
  <si>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</si>
  <si>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</si>
  <si>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</si>
  <si>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</si>
  <si>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</si>
  <si>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</si>
  <si>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732 - Ústřední vytápění - strojovny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</si>
  <si>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</si>
  <si>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</si>
  <si>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</si>
  <si>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</si>
  <si>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</si>
  <si>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</si>
  <si>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</si>
  <si>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</si>
  <si>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</si>
  <si>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</si>
  <si>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</si>
  <si>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</si>
  <si>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</si>
  <si>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</si>
  <si>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</si>
  <si>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</si>
  <si>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</si>
  <si>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</si>
  <si>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</si>
  <si>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</si>
  <si>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</si>
  <si>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</si>
  <si>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do 100 m3</t>
  </si>
  <si>
    <t>m3</t>
  </si>
  <si>
    <t>4</t>
  </si>
  <si>
    <t>491218531</t>
  </si>
  <si>
    <t>161101501</t>
  </si>
  <si>
    <t>Svislé přemístění výkopku nošením svisle do v 3 m v hornině tř. 1 až 4</t>
  </si>
  <si>
    <t>465666411</t>
  </si>
  <si>
    <t>3</t>
  </si>
  <si>
    <t>162601102</t>
  </si>
  <si>
    <t>Vodorovné přemístění do 5000 m výkopku/sypaniny z horniny tř. 1 až 4</t>
  </si>
  <si>
    <t>-1710058325</t>
  </si>
  <si>
    <t>171201201</t>
  </si>
  <si>
    <t>Uložení sypaniny na skládky</t>
  </si>
  <si>
    <t>944634748</t>
  </si>
  <si>
    <t>5</t>
  </si>
  <si>
    <t>171201211</t>
  </si>
  <si>
    <t>Poplatek za uložení odpadu ze sypaniny na skládce (skládkovné)</t>
  </si>
  <si>
    <t>t</t>
  </si>
  <si>
    <t>-1063773925</t>
  </si>
  <si>
    <t>6</t>
  </si>
  <si>
    <t>174101101</t>
  </si>
  <si>
    <t>Zásyp jam, šachet rýh nebo kolem objektů sypaninou se zhutněním</t>
  </si>
  <si>
    <t>849056040</t>
  </si>
  <si>
    <t>7</t>
  </si>
  <si>
    <t>175111101</t>
  </si>
  <si>
    <t>Obsypání potrubí ručně sypaninou bez prohození, uloženou do 3 m</t>
  </si>
  <si>
    <t>-1327126659</t>
  </si>
  <si>
    <t>8</t>
  </si>
  <si>
    <t>M</t>
  </si>
  <si>
    <t>583312000</t>
  </si>
  <si>
    <t>štěrkopísek (Bratčice) netříděný zásypový materiál</t>
  </si>
  <si>
    <t>1702086789</t>
  </si>
  <si>
    <t>Vodorovné konstrukce</t>
  </si>
  <si>
    <t>9</t>
  </si>
  <si>
    <t>451572111</t>
  </si>
  <si>
    <t>Lože pod potrubí otevřený výkop z kameniva drobného těženého</t>
  </si>
  <si>
    <t>363299320</t>
  </si>
  <si>
    <t>Trubní vedení</t>
  </si>
  <si>
    <t>10</t>
  </si>
  <si>
    <t>871161211</t>
  </si>
  <si>
    <t>Montáž potrubí z PE100 SDR 11 otevřený výkop svařovaných elektrotvarovkou D 32 x 3,0 mm</t>
  </si>
  <si>
    <t>m</t>
  </si>
  <si>
    <t>1919736276</t>
  </si>
  <si>
    <t>11</t>
  </si>
  <si>
    <t>286131100</t>
  </si>
  <si>
    <t>potrubí vodovodní PE100 PN16 SDR11 6 m, 100 m, 32 x 3,0 mm</t>
  </si>
  <si>
    <t>1546836902</t>
  </si>
  <si>
    <t>12</t>
  </si>
  <si>
    <t>893811262</t>
  </si>
  <si>
    <t>Osazení vodoměrné šachty kruhové z PP obetonované pro statické zatížení průměru do 1,2 m hl do 1,4 m - podmiňující dodávka inženýrských sítí</t>
  </si>
  <si>
    <t>kus</t>
  </si>
  <si>
    <t>1963888945</t>
  </si>
  <si>
    <t>13</t>
  </si>
  <si>
    <t>562305.R01</t>
  </si>
  <si>
    <t xml:space="preserve">šachta vodoměrná kruhová včetně pojezdového poklopu D400   - podmiňující dodávka inženýrských sítí</t>
  </si>
  <si>
    <t>447009725</t>
  </si>
  <si>
    <t>14</t>
  </si>
  <si>
    <t>894812001</t>
  </si>
  <si>
    <t>Revizní a čistící šachta z PP šachtové dno DN 400/150 přímý tok - podmiňující dodávka inženýrských sítí</t>
  </si>
  <si>
    <t>1784800420</t>
  </si>
  <si>
    <t>894812003</t>
  </si>
  <si>
    <t>Revizní a čistící šachta z PP šachtové dno DN 400/150 pravý a levý přítok - podmiňující dodávka inženýrských sítí</t>
  </si>
  <si>
    <t>-607080350</t>
  </si>
  <si>
    <t>16</t>
  </si>
  <si>
    <t>894812034</t>
  </si>
  <si>
    <t>Revizní a čistící šachta z PP DN 400 šachtová roura korugovaná bez hrdla světlé hloubky 3000 mm - podmiňující dodávka inženýrských sítí</t>
  </si>
  <si>
    <t>1835396829</t>
  </si>
  <si>
    <t>17</t>
  </si>
  <si>
    <t>894812041</t>
  </si>
  <si>
    <t>Příplatek k rourám revizní a čistící šachty z PP DN 400 za uříznutí šachtové roury - podmiňující dodávka inženýrských sítí</t>
  </si>
  <si>
    <t>930770380</t>
  </si>
  <si>
    <t>18</t>
  </si>
  <si>
    <t>894812063</t>
  </si>
  <si>
    <t>Revizní a čistící šachta z PP DN 400 poklop litinový plný do teleskopické trubky pro zatížení 40 t - podmiňující dodávka inženýrských sítí</t>
  </si>
  <si>
    <t>-206342562</t>
  </si>
  <si>
    <t>19</t>
  </si>
  <si>
    <t>899721111</t>
  </si>
  <si>
    <t>Signalizační vodič DN do 150 mm na potrubí PVC</t>
  </si>
  <si>
    <t>-601347209</t>
  </si>
  <si>
    <t>20</t>
  </si>
  <si>
    <t>899722112</t>
  </si>
  <si>
    <t>Krytí potrubí z plastů výstražnou fólií z PVC 25 cm</t>
  </si>
  <si>
    <t>-1750702337</t>
  </si>
  <si>
    <t>899722114</t>
  </si>
  <si>
    <t>Krytí potrubí z plastů výstražnou fólií z PVC 40 cm</t>
  </si>
  <si>
    <t>2045429608</t>
  </si>
  <si>
    <t>PSV</t>
  </si>
  <si>
    <t>Práce a dodávky PSV</t>
  </si>
  <si>
    <t>721</t>
  </si>
  <si>
    <t>Zdravotechnika - vnitřní kanalizace</t>
  </si>
  <si>
    <t>22</t>
  </si>
  <si>
    <t>721173401</t>
  </si>
  <si>
    <t>Potrubí kanalizační plastové svodné systém KG DN 100</t>
  </si>
  <si>
    <t>1092897436</t>
  </si>
  <si>
    <t>23</t>
  </si>
  <si>
    <t>721173402</t>
  </si>
  <si>
    <t>Potrubí kanalizační plastové svodné systém KG DN 125</t>
  </si>
  <si>
    <t>-1567340011</t>
  </si>
  <si>
    <t>24</t>
  </si>
  <si>
    <t>721173403</t>
  </si>
  <si>
    <t>Potrubí kanalizační plastové svodné systém KG DN 160</t>
  </si>
  <si>
    <t>-1583754224</t>
  </si>
  <si>
    <t>25</t>
  </si>
  <si>
    <t>721174042</t>
  </si>
  <si>
    <t>Potrubí kanalizační z PP připojovací systém HT DN 40</t>
  </si>
  <si>
    <t>918682200</t>
  </si>
  <si>
    <t>26</t>
  </si>
  <si>
    <t>721174043</t>
  </si>
  <si>
    <t>Potrubí kanalizační z PP připojovací systém HT DN 50</t>
  </si>
  <si>
    <t>133038925</t>
  </si>
  <si>
    <t>27</t>
  </si>
  <si>
    <t>721174044</t>
  </si>
  <si>
    <t>Potrubí kanalizační z PP připojovací systém HT DN 70</t>
  </si>
  <si>
    <t>-1102482819</t>
  </si>
  <si>
    <t>28</t>
  </si>
  <si>
    <t>721174045</t>
  </si>
  <si>
    <t>Potrubí kanalizační z PP připojovací systém HT DN 100</t>
  </si>
  <si>
    <t>1991774092</t>
  </si>
  <si>
    <t>29</t>
  </si>
  <si>
    <t>721174063</t>
  </si>
  <si>
    <t>Potrubí kanalizační z PP větrací systém HT DN 110</t>
  </si>
  <si>
    <t>2099536437</t>
  </si>
  <si>
    <t>30</t>
  </si>
  <si>
    <t>721175032</t>
  </si>
  <si>
    <t>Potrubí kanalizační plastové dešťové zvuk tlumící vícevrstvé systém FRIAPHON DN 100</t>
  </si>
  <si>
    <t>1564830686</t>
  </si>
  <si>
    <t>31</t>
  </si>
  <si>
    <t>721194104</t>
  </si>
  <si>
    <t>Vyvedení a upevnění odpadních výpustek DN 40</t>
  </si>
  <si>
    <t>-935779692</t>
  </si>
  <si>
    <t>32</t>
  </si>
  <si>
    <t>721194105</t>
  </si>
  <si>
    <t>Vyvedení a upevnění odpadních výpustek DN 50</t>
  </si>
  <si>
    <t>-333130702</t>
  </si>
  <si>
    <t>33</t>
  </si>
  <si>
    <t>721194109</t>
  </si>
  <si>
    <t>Vyvedení a upevnění odpadních výpustek DN 100</t>
  </si>
  <si>
    <t>-73565491</t>
  </si>
  <si>
    <t>34</t>
  </si>
  <si>
    <t>721211402</t>
  </si>
  <si>
    <t>Vpusť podlahová s vodorovným odtokem DN 40/50 s automatickým vztlakovým uzávěrem</t>
  </si>
  <si>
    <t>1305734624</t>
  </si>
  <si>
    <t>35</t>
  </si>
  <si>
    <t>721212114</t>
  </si>
  <si>
    <t>Odtokový sprchový žlab délky 1000 mm s krycím roštem a zápachovou uzávěrkou</t>
  </si>
  <si>
    <t>1589945281</t>
  </si>
  <si>
    <t>36</t>
  </si>
  <si>
    <t>721226513</t>
  </si>
  <si>
    <t>Zápachová uzávěrka podomítková pro pračku a myčku DN 40/50 s přípojem vody a elektřiny</t>
  </si>
  <si>
    <t>-862150644</t>
  </si>
  <si>
    <t>37</t>
  </si>
  <si>
    <t>7212265.R1</t>
  </si>
  <si>
    <t>Zápachová uzávěrka nástěnná pro sušičku a myčku DN 40</t>
  </si>
  <si>
    <t>-225704090</t>
  </si>
  <si>
    <t>38</t>
  </si>
  <si>
    <t>721226521.1</t>
  </si>
  <si>
    <t>Zápachová uzávěrka DN40 nástěnná s kuličkou a revizním otvorem pro odvod kondenzátu</t>
  </si>
  <si>
    <t>-177810379</t>
  </si>
  <si>
    <t>39</t>
  </si>
  <si>
    <t>7212331.R1</t>
  </si>
  <si>
    <t>Střešní vpusti (střešní vtoky) s integrovanou PVC manžetou, samoregulační vyhřívání</t>
  </si>
  <si>
    <t>-1819784167</t>
  </si>
  <si>
    <t>40</t>
  </si>
  <si>
    <t>286156030</t>
  </si>
  <si>
    <t>čistící tvarovka HTRE, DN 100</t>
  </si>
  <si>
    <t>1497217257</t>
  </si>
  <si>
    <t>41</t>
  </si>
  <si>
    <t>721242115</t>
  </si>
  <si>
    <t>Lapač střešních splavenin z PP se zápachovou klapkou a lapacím košem DN 110</t>
  </si>
  <si>
    <t>-24527816</t>
  </si>
  <si>
    <t>42</t>
  </si>
  <si>
    <t>721273153</t>
  </si>
  <si>
    <t>Hlavice ventilační polypropylen PP DN 110</t>
  </si>
  <si>
    <t>1798656541</t>
  </si>
  <si>
    <t>43</t>
  </si>
  <si>
    <t>721290111</t>
  </si>
  <si>
    <t>Zkouška těsnosti potrubí kanalizace vodou do DN 125</t>
  </si>
  <si>
    <t>-1310007897</t>
  </si>
  <si>
    <t>44</t>
  </si>
  <si>
    <t>721290112</t>
  </si>
  <si>
    <t>Zkouška těsnosti potrubí kanalizace vodou do DN 200</t>
  </si>
  <si>
    <t>-463592195</t>
  </si>
  <si>
    <t>45</t>
  </si>
  <si>
    <t>998721201</t>
  </si>
  <si>
    <t>Přesun hmot procentní pro vnitřní kanalizace v objektech v do 6 m</t>
  </si>
  <si>
    <t>%</t>
  </si>
  <si>
    <t>449007475</t>
  </si>
  <si>
    <t>722</t>
  </si>
  <si>
    <t>Zdravotechnika - vnitřní vodovod</t>
  </si>
  <si>
    <t>46</t>
  </si>
  <si>
    <t>722174022</t>
  </si>
  <si>
    <t>Potrubí vodovodní plastové PPR svar polyfuze PN 20 D 20 x 3,4 mm</t>
  </si>
  <si>
    <t>180637925</t>
  </si>
  <si>
    <t>47</t>
  </si>
  <si>
    <t>722174023</t>
  </si>
  <si>
    <t>Potrubí vodovodní plastové PPR svar polyfuze PN 20 D 25 x 4,2 mm</t>
  </si>
  <si>
    <t>1349994982</t>
  </si>
  <si>
    <t>48</t>
  </si>
  <si>
    <t>722174024</t>
  </si>
  <si>
    <t>Potrubí vodovodní plastové PPR svar polyfuze PN 20 D 32 x5,4 mm</t>
  </si>
  <si>
    <t>1536735711</t>
  </si>
  <si>
    <t>49</t>
  </si>
  <si>
    <t>722174025</t>
  </si>
  <si>
    <t>Potrubí vodovodní plastové PPR svar polyfuze PN 20 D 40 x 6,7 mm</t>
  </si>
  <si>
    <t>885081701</t>
  </si>
  <si>
    <t>50</t>
  </si>
  <si>
    <t>722181221</t>
  </si>
  <si>
    <t>Ochrana vodovodního potrubí přilepenými tepelně izolačními trubicemi z PE tl do 10 mm DN do 22 mm</t>
  </si>
  <si>
    <t>1512707716</t>
  </si>
  <si>
    <t>51</t>
  </si>
  <si>
    <t>722181222</t>
  </si>
  <si>
    <t>Ochrana vodovodního potrubí přilepenými tepelně izolačními trubicemi z PE tl do 10 mm DN do 42 mm</t>
  </si>
  <si>
    <t>-531749927</t>
  </si>
  <si>
    <t>52</t>
  </si>
  <si>
    <t>722181231</t>
  </si>
  <si>
    <t>Ochrana vodovodního potrubí přilepenými tepelně izolačními trubicemi z PE tl do 15 mm DN do 22 mm</t>
  </si>
  <si>
    <t>1568155285</t>
  </si>
  <si>
    <t>53</t>
  </si>
  <si>
    <t>722181232</t>
  </si>
  <si>
    <t>Ochrana vodovodního potrubí přilepenými tepelně izolačními trubicemi z PE tl do 15 mm DN do 42 mm</t>
  </si>
  <si>
    <t>552364686</t>
  </si>
  <si>
    <t>54</t>
  </si>
  <si>
    <t>722190401</t>
  </si>
  <si>
    <t>Vyvedení a upevnění výpustku do DN 25</t>
  </si>
  <si>
    <t>1039940284</t>
  </si>
  <si>
    <t>55</t>
  </si>
  <si>
    <t>722220152</t>
  </si>
  <si>
    <t>Nástěnka závitová plastová PPR PN 20 DN 20 x G 1/2</t>
  </si>
  <si>
    <t>391553820</t>
  </si>
  <si>
    <t>56</t>
  </si>
  <si>
    <t>722220232</t>
  </si>
  <si>
    <t>Přechodka dGK PPR PN 20 D 25 x G 3/4 s kovovým vnitřním závitem</t>
  </si>
  <si>
    <t>-1264783161</t>
  </si>
  <si>
    <t>57</t>
  </si>
  <si>
    <t>722220233</t>
  </si>
  <si>
    <t>Přechodka dGK PPR PN 20 D 32 x G 1 s kovovým vnitřním závitem</t>
  </si>
  <si>
    <t>161417204</t>
  </si>
  <si>
    <t>58</t>
  </si>
  <si>
    <t>722220234</t>
  </si>
  <si>
    <t>Přechodka dGK PPR PN 20 D 40 x G 5/4 s kovovým vnitřním závitem</t>
  </si>
  <si>
    <t>-909175300</t>
  </si>
  <si>
    <t>59</t>
  </si>
  <si>
    <t>722224.R01</t>
  </si>
  <si>
    <t>Kulový kohout zahradní nezámrzný s páčkou PN 15, T 120 °C G 1/2 - 3/4"</t>
  </si>
  <si>
    <t>-1435506306</t>
  </si>
  <si>
    <t>60</t>
  </si>
  <si>
    <t>722231073</t>
  </si>
  <si>
    <t>Ventil zpětný G 3/4 PN 10 do 110°C se dvěma závity</t>
  </si>
  <si>
    <t>835855242</t>
  </si>
  <si>
    <t>61</t>
  </si>
  <si>
    <t>722231222</t>
  </si>
  <si>
    <t>Ventil pojistný mosazný G 3/4 PN 6 do 100°C k bojleru s vnitřním x vnějším závitem</t>
  </si>
  <si>
    <t>-269747637</t>
  </si>
  <si>
    <t>62</t>
  </si>
  <si>
    <t>722232123</t>
  </si>
  <si>
    <t>Kohout kulový přímý G 3/4 PN 42 do 185°C plnoprůtokový s koulí DADO vnitřní závit</t>
  </si>
  <si>
    <t>-2019244793</t>
  </si>
  <si>
    <t>63</t>
  </si>
  <si>
    <t>722232124</t>
  </si>
  <si>
    <t>Kohout kulový přímý G 1 PN 42 do 185°C plnoprůtokový s koulí DADO vnitřní závit</t>
  </si>
  <si>
    <t>-2084451126</t>
  </si>
  <si>
    <t>64</t>
  </si>
  <si>
    <t>722232125</t>
  </si>
  <si>
    <t>Kohout kulový přímý G 5/4 PN 42 do 185°C plnoprůtokový s koulí DADO vnitřní závit</t>
  </si>
  <si>
    <t>367035810</t>
  </si>
  <si>
    <t>65</t>
  </si>
  <si>
    <t>722234264</t>
  </si>
  <si>
    <t>Filtr mosazný G 3/4 PN 16 do 120°C s 2x vnitřním závitem</t>
  </si>
  <si>
    <t>1603444011</t>
  </si>
  <si>
    <t>66</t>
  </si>
  <si>
    <t>722263213</t>
  </si>
  <si>
    <t>Vodoměr závitový vícevtokový mokroběžný do 100°C G 1 x 260 mm Qn 3,5 m3/h horizontální</t>
  </si>
  <si>
    <t>-699407537</t>
  </si>
  <si>
    <t>67</t>
  </si>
  <si>
    <t>722270102</t>
  </si>
  <si>
    <t>Sestava vodoměrová závitová G 1</t>
  </si>
  <si>
    <t>soubor</t>
  </si>
  <si>
    <t>-1833462073</t>
  </si>
  <si>
    <t>68</t>
  </si>
  <si>
    <t>722290215</t>
  </si>
  <si>
    <t>Zkouška těsnosti vodovodního potrubí do DN 100</t>
  </si>
  <si>
    <t>-663815579</t>
  </si>
  <si>
    <t>69</t>
  </si>
  <si>
    <t>722290234</t>
  </si>
  <si>
    <t>Proplach a dezinfekce vodovodního potrubí do DN 80</t>
  </si>
  <si>
    <t>1461667098</t>
  </si>
  <si>
    <t>70</t>
  </si>
  <si>
    <t>998722201</t>
  </si>
  <si>
    <t>Přesun hmot procentní pro vnitřní vodovod v objektech v do 6 m</t>
  </si>
  <si>
    <t>-81157781</t>
  </si>
  <si>
    <t>724</t>
  </si>
  <si>
    <t>Zdravotechnika - strojní vybavení</t>
  </si>
  <si>
    <t>71</t>
  </si>
  <si>
    <t>7241321.R1</t>
  </si>
  <si>
    <t>Čerpadlo vodovodní vertikální cirkulační</t>
  </si>
  <si>
    <t>2137110586</t>
  </si>
  <si>
    <t>72</t>
  </si>
  <si>
    <t>724141.R01</t>
  </si>
  <si>
    <t>D+M Čerpadlo vodovodní samonasávací průtok 4,5 m3/h s elmotorem s potrubím a sacím košem, jezírkový skimmer, filtrace včetně náplně pro jezírka objem do 60 m3, PE nádrž pro technologii s poklopem</t>
  </si>
  <si>
    <t>1452504166</t>
  </si>
  <si>
    <t>73</t>
  </si>
  <si>
    <t>724231128</t>
  </si>
  <si>
    <t>Příslušenství domovních vodáren měřící tlakoměr deformační typ 03313</t>
  </si>
  <si>
    <t>-2009690028</t>
  </si>
  <si>
    <t>725</t>
  </si>
  <si>
    <t>Zdravotechnika - zařizovací předměty</t>
  </si>
  <si>
    <t>74</t>
  </si>
  <si>
    <t>725111131</t>
  </si>
  <si>
    <t>Splachovač nádržkový plastový vysokopoložený - pro výlevku</t>
  </si>
  <si>
    <t>-361983933</t>
  </si>
  <si>
    <t>75</t>
  </si>
  <si>
    <t>7251121.R1</t>
  </si>
  <si>
    <t xml:space="preserve">Kombi klozeti zvýšený invalidní program </t>
  </si>
  <si>
    <t>-1378948398</t>
  </si>
  <si>
    <t>76</t>
  </si>
  <si>
    <t>5516738.r1</t>
  </si>
  <si>
    <t>sedátko klozetové s poklopem se zabudovanou bidetovou baterií, elektrinické s ovládáním</t>
  </si>
  <si>
    <t>1202356760</t>
  </si>
  <si>
    <t>77</t>
  </si>
  <si>
    <t>725112182</t>
  </si>
  <si>
    <t>Kombi klozet s úspornou armaturou odpad svislý</t>
  </si>
  <si>
    <t>-653497762</t>
  </si>
  <si>
    <t>78</t>
  </si>
  <si>
    <t>725211623</t>
  </si>
  <si>
    <t>Umyvadlo keramické připevněné na stěnu šrouby bílé se sloupem na sifon 600 mm</t>
  </si>
  <si>
    <t>344495516</t>
  </si>
  <si>
    <t>79</t>
  </si>
  <si>
    <t>725211681</t>
  </si>
  <si>
    <t>Umyvadlo keramické zdravotní připevněné na stěnu šrouby bílé 640 mm</t>
  </si>
  <si>
    <t>850207253</t>
  </si>
  <si>
    <t>80</t>
  </si>
  <si>
    <t>725222164</t>
  </si>
  <si>
    <t>Vana bez armatur výtokových akrylátová se zápachovou uzávěrkou tvarovaná 1650x750 mm</t>
  </si>
  <si>
    <t>-2102801531</t>
  </si>
  <si>
    <t>81</t>
  </si>
  <si>
    <t>725331111</t>
  </si>
  <si>
    <t>Výlevka bez výtokových armatur keramická se sklopnou plastovou mřížkou 425 mm</t>
  </si>
  <si>
    <t>-1080205921</t>
  </si>
  <si>
    <t>82</t>
  </si>
  <si>
    <t>725535212</t>
  </si>
  <si>
    <t>Ventil pojistný G 3/4</t>
  </si>
  <si>
    <t>524481407</t>
  </si>
  <si>
    <t>83</t>
  </si>
  <si>
    <t>725813111</t>
  </si>
  <si>
    <t>Ventil rohový bez připojovací trubičky nebo flexi hadičky G 1/2</t>
  </si>
  <si>
    <t>-1540655480</t>
  </si>
  <si>
    <t>84</t>
  </si>
  <si>
    <t>725821312</t>
  </si>
  <si>
    <t>Baterie dřezové nástěnné pákové s otáčivým kulatým ústím a délkou ramínka 300 mm</t>
  </si>
  <si>
    <t>476040191</t>
  </si>
  <si>
    <t>85</t>
  </si>
  <si>
    <t>725821328</t>
  </si>
  <si>
    <t>Baterie dřezové stojánkové pákové s vytahovací sprškou</t>
  </si>
  <si>
    <t>6239243</t>
  </si>
  <si>
    <t>86</t>
  </si>
  <si>
    <t>725822.R01</t>
  </si>
  <si>
    <t>Baterie stojánková umyvadlová vysoká pro tělesně postižené, otočná</t>
  </si>
  <si>
    <t>834411434</t>
  </si>
  <si>
    <t>87</t>
  </si>
  <si>
    <t>725822612</t>
  </si>
  <si>
    <t>Baterie umyvadlové stojánkové pákové s výpustí</t>
  </si>
  <si>
    <t>1775356927</t>
  </si>
  <si>
    <t>88</t>
  </si>
  <si>
    <t>725839101</t>
  </si>
  <si>
    <t>Montáž baterie vanové nástěnné G 1/2 ostatní typ</t>
  </si>
  <si>
    <t>-1527984093</t>
  </si>
  <si>
    <t>89</t>
  </si>
  <si>
    <t>551449540</t>
  </si>
  <si>
    <t>baterie vanová nástěnná termostatická chrom se sprchou</t>
  </si>
  <si>
    <t>-1389009610</t>
  </si>
  <si>
    <t>90</t>
  </si>
  <si>
    <t>725849413</t>
  </si>
  <si>
    <t>Montáž baterie sprchové nástěnné termostatické</t>
  </si>
  <si>
    <t>1947174688</t>
  </si>
  <si>
    <t>91</t>
  </si>
  <si>
    <t>551456000</t>
  </si>
  <si>
    <t>baterie sprchová nástěnná termostatická chrom</t>
  </si>
  <si>
    <t>522871286</t>
  </si>
  <si>
    <t>92</t>
  </si>
  <si>
    <t>725861312</t>
  </si>
  <si>
    <t>Zápachová uzávěrka pro umyvadlo DN 40 podomítková</t>
  </si>
  <si>
    <t>720184413</t>
  </si>
  <si>
    <t>93</t>
  </si>
  <si>
    <t>725862103</t>
  </si>
  <si>
    <t>Zápachová uzávěrka pro dřezy DN 40/50 - podomítková</t>
  </si>
  <si>
    <t>-1529261011</t>
  </si>
  <si>
    <t>94</t>
  </si>
  <si>
    <t>7259801.R1</t>
  </si>
  <si>
    <t>Dvířka nerez včetně rámu 30/30</t>
  </si>
  <si>
    <t>1987878094</t>
  </si>
  <si>
    <t>95</t>
  </si>
  <si>
    <t>998725201</t>
  </si>
  <si>
    <t>Přesun hmot procentní pro zařizovací předměty v objektech v do 6 m</t>
  </si>
  <si>
    <t>-255559673</t>
  </si>
  <si>
    <t>96</t>
  </si>
  <si>
    <t>358898300</t>
  </si>
  <si>
    <t>hodiny spínací MAE-D16-001-A230 týdenní 1 kanál</t>
  </si>
  <si>
    <t>489541443</t>
  </si>
  <si>
    <t>732</t>
  </si>
  <si>
    <t>Ústřední vytápění - strojovny</t>
  </si>
  <si>
    <t>97</t>
  </si>
  <si>
    <t>732331611</t>
  </si>
  <si>
    <t>Nádoba tlaková expanzní s membránou závitové připojení PN 0,6 o objemu 15 litrů pro vodovodní soustavu</t>
  </si>
  <si>
    <t>2103171168</t>
  </si>
  <si>
    <t>HZS</t>
  </si>
  <si>
    <t>Hodinové zúčtovací sazby</t>
  </si>
  <si>
    <t>98</t>
  </si>
  <si>
    <t>HZS1301</t>
  </si>
  <si>
    <t>Hodinová zúčtovací sazba zedník - stavební přípomoc</t>
  </si>
  <si>
    <t>hod</t>
  </si>
  <si>
    <t>512</t>
  </si>
  <si>
    <t>-225383566</t>
  </si>
  <si>
    <t>VRN</t>
  </si>
  <si>
    <t>Vedlejší rozpočtové náklady</t>
  </si>
  <si>
    <t>VRN1</t>
  </si>
  <si>
    <t>Průzkumné, geodetické a projektové práce</t>
  </si>
  <si>
    <t>99</t>
  </si>
  <si>
    <t>012303000</t>
  </si>
  <si>
    <t>Geodetické práce po výstavbě</t>
  </si>
  <si>
    <t>…</t>
  </si>
  <si>
    <t>1024</t>
  </si>
  <si>
    <t>1011936389</t>
  </si>
  <si>
    <t>100</t>
  </si>
  <si>
    <t>013254000</t>
  </si>
  <si>
    <t>Dokumentace skutečného provedení stavby</t>
  </si>
  <si>
    <t>1579805257</t>
  </si>
  <si>
    <t>142017-2 - Rodinný dům 2</t>
  </si>
  <si>
    <t>956984385</t>
  </si>
  <si>
    <t>644321122</t>
  </si>
  <si>
    <t>1199265180</t>
  </si>
  <si>
    <t>-349626628</t>
  </si>
  <si>
    <t>-539641320</t>
  </si>
  <si>
    <t>379586182</t>
  </si>
  <si>
    <t>-2062809986</t>
  </si>
  <si>
    <t>-359422042</t>
  </si>
  <si>
    <t>-581525186</t>
  </si>
  <si>
    <t>58760612</t>
  </si>
  <si>
    <t>-665190931</t>
  </si>
  <si>
    <t>Vana bez armatur výtokových akrylátová se zápachovou uzávěrkou tvarovaná 1600x750 mm</t>
  </si>
  <si>
    <t>-911732283</t>
  </si>
  <si>
    <t>-1111404148</t>
  </si>
  <si>
    <t>501178176</t>
  </si>
  <si>
    <t>950585200</t>
  </si>
  <si>
    <t>-572696506</t>
  </si>
  <si>
    <t>-587704946</t>
  </si>
  <si>
    <t>-443622961</t>
  </si>
  <si>
    <t>639466392</t>
  </si>
  <si>
    <t>-252204292</t>
  </si>
  <si>
    <t>788972395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</si>
</sst>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24</v>
      </c>
      <c r="AK11" s="25" t="s">
        <v>25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26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24</v>
      </c>
      <c r="AK14" s="25" t="s">
        <v>25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27</v>
      </c>
      <c r="AK16" s="25" t="s">
        <v>23</v>
      </c>
      <c r="AN16" s="22" t="s">
        <v>28</v>
      </c>
      <c r="AR16" s="18"/>
      <c r="BS16" s="15" t="s">
        <v>3</v>
      </c>
    </row>
    <row r="17" s="1" customFormat="1" ht="18.48" customHeight="1">
      <c r="B17" s="18"/>
      <c r="E17" s="22" t="s">
        <v>29</v>
      </c>
      <c r="AK17" s="25" t="s">
        <v>25</v>
      </c>
      <c r="AN17" s="22" t="s">
        <v>30</v>
      </c>
      <c r="AR17" s="18"/>
      <c r="BS17" s="15" t="s">
        <v>31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32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24</v>
      </c>
      <c r="AK20" s="25" t="s">
        <v>25</v>
      </c>
      <c r="AN20" s="22" t="s">
        <v>1</v>
      </c>
      <c r="AR20" s="18"/>
      <c r="BS20" s="15" t="s">
        <v>31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33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34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1076639.96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35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36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37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38</v>
      </c>
      <c r="E29" s="3"/>
      <c r="F29" s="25" t="s">
        <v>39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1076639.96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226094.39000000001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40</v>
      </c>
      <c r="G30" s="3"/>
      <c r="H30" s="3"/>
      <c r="I30" s="3"/>
      <c r="J30" s="3"/>
      <c r="K30" s="3"/>
      <c r="L30" s="3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41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42</v>
      </c>
      <c r="G32" s="3"/>
      <c r="H32" s="3"/>
      <c r="I32" s="3"/>
      <c r="J32" s="3"/>
      <c r="K32" s="3"/>
      <c r="L32" s="3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43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41" t="s">
        <v>46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1302734.3500000001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49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50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49</v>
      </c>
      <c r="AI60" s="31"/>
      <c r="AJ60" s="31"/>
      <c r="AK60" s="31"/>
      <c r="AL60" s="31"/>
      <c r="AM60" s="47" t="s">
        <v>50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49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50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49</v>
      </c>
      <c r="AI75" s="31"/>
      <c r="AJ75" s="31"/>
      <c r="AK75" s="31"/>
      <c r="AL75" s="31"/>
      <c r="AM75" s="47" t="s">
        <v>50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53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142017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NOVOSTAVBA DVOU RODINNÝCH DOMŮ - TRANSFORMACE ÚSP PRO MLÁDEŽ KVASINY- LOKALITA ČASTOLOVICE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>Častolovice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11. 5. 2017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27</v>
      </c>
      <c r="AJ89" s="28"/>
      <c r="AK89" s="28"/>
      <c r="AL89" s="28"/>
      <c r="AM89" s="59" t="str">
        <f>IF(E17="","",E17)</f>
        <v>PipeTech Project s.r.o.</v>
      </c>
      <c r="AN89" s="4"/>
      <c r="AO89" s="4"/>
      <c r="AP89" s="4"/>
      <c r="AQ89" s="28"/>
      <c r="AR89" s="29"/>
      <c r="AS89" s="60" t="s">
        <v>54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26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32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55</v>
      </c>
      <c r="D92" s="69"/>
      <c r="E92" s="69"/>
      <c r="F92" s="69"/>
      <c r="G92" s="69"/>
      <c r="H92" s="70"/>
      <c r="I92" s="71" t="s">
        <v>56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57</v>
      </c>
      <c r="AH92" s="69"/>
      <c r="AI92" s="69"/>
      <c r="AJ92" s="69"/>
      <c r="AK92" s="69"/>
      <c r="AL92" s="69"/>
      <c r="AM92" s="69"/>
      <c r="AN92" s="71" t="s">
        <v>58</v>
      </c>
      <c r="AO92" s="69"/>
      <c r="AP92" s="73"/>
      <c r="AQ92" s="74" t="s">
        <v>59</v>
      </c>
      <c r="AR92" s="2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ROUND(SUM(AG95:AG96),2)</f>
        <v>1076639.96</v>
      </c>
      <c r="AH94" s="84"/>
      <c r="AI94" s="84"/>
      <c r="AJ94" s="84"/>
      <c r="AK94" s="84"/>
      <c r="AL94" s="84"/>
      <c r="AM94" s="84"/>
      <c r="AN94" s="85">
        <f>SUM(AG94,AT94)</f>
        <v>1302734.3500000001</v>
      </c>
      <c r="AO94" s="85"/>
      <c r="AP94" s="85"/>
      <c r="AQ94" s="86" t="s">
        <v>1</v>
      </c>
      <c r="AR94" s="81"/>
      <c r="AS94" s="87">
        <f>ROUND(SUM(AS95:AS96),2)</f>
        <v>0</v>
      </c>
      <c r="AT94" s="88">
        <f>ROUND(SUM(AV94:AW94),2)</f>
        <v>226094.39000000001</v>
      </c>
      <c r="AU94" s="89">
        <f>ROUND(SUM(AU95:AU96),5)</f>
        <v>1162.2900999999999</v>
      </c>
      <c r="AV94" s="88">
        <f>ROUND(AZ94*L29,2)</f>
        <v>226094.39000000001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1076639.96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E94" s="6"/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4</v>
      </c>
      <c r="BX94" s="91" t="s">
        <v>77</v>
      </c>
      <c r="CL94" s="91" t="s">
        <v>1</v>
      </c>
    </row>
    <row r="95" s="7" customFormat="1" ht="24.75" customHeight="1">
      <c r="A95" s="93" t="s">
        <v>78</v>
      </c>
      <c r="B95" s="94"/>
      <c r="C95" s="95"/>
      <c r="D95" s="96" t="s">
        <v>79</v>
      </c>
      <c r="E95" s="96"/>
      <c r="F95" s="96"/>
      <c r="G95" s="96"/>
      <c r="H95" s="96"/>
      <c r="I95" s="97"/>
      <c r="J95" s="96" t="s">
        <v>80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'142017-1 - Rodinný dům 1'!J30</f>
        <v>580825.54000000004</v>
      </c>
      <c r="AH95" s="97"/>
      <c r="AI95" s="97"/>
      <c r="AJ95" s="97"/>
      <c r="AK95" s="97"/>
      <c r="AL95" s="97"/>
      <c r="AM95" s="97"/>
      <c r="AN95" s="98">
        <f>SUM(AG95,AT95)</f>
        <v>702798.90000000002</v>
      </c>
      <c r="AO95" s="97"/>
      <c r="AP95" s="97"/>
      <c r="AQ95" s="99" t="s">
        <v>81</v>
      </c>
      <c r="AR95" s="94"/>
      <c r="AS95" s="100">
        <v>0</v>
      </c>
      <c r="AT95" s="101">
        <f>ROUND(SUM(AV95:AW95),2)</f>
        <v>121973.36</v>
      </c>
      <c r="AU95" s="102">
        <f>'142017-1 - Rodinný dům 1'!P129</f>
        <v>589.38629999999989</v>
      </c>
      <c r="AV95" s="101">
        <f>'142017-1 - Rodinný dům 1'!J33</f>
        <v>121973.36</v>
      </c>
      <c r="AW95" s="101">
        <f>'142017-1 - Rodinný dům 1'!J34</f>
        <v>0</v>
      </c>
      <c r="AX95" s="101">
        <f>'142017-1 - Rodinný dům 1'!J35</f>
        <v>0</v>
      </c>
      <c r="AY95" s="101">
        <f>'142017-1 - Rodinný dům 1'!J36</f>
        <v>0</v>
      </c>
      <c r="AZ95" s="101">
        <f>'142017-1 - Rodinný dům 1'!F33</f>
        <v>580825.54000000004</v>
      </c>
      <c r="BA95" s="101">
        <f>'142017-1 - Rodinný dům 1'!F34</f>
        <v>0</v>
      </c>
      <c r="BB95" s="101">
        <f>'142017-1 - Rodinný dům 1'!F35</f>
        <v>0</v>
      </c>
      <c r="BC95" s="101">
        <f>'142017-1 - Rodinný dům 1'!F36</f>
        <v>0</v>
      </c>
      <c r="BD95" s="103">
        <f>'142017-1 - Rodinný dům 1'!F37</f>
        <v>0</v>
      </c>
      <c r="BE95" s="7"/>
      <c r="BT95" s="104" t="s">
        <v>82</v>
      </c>
      <c r="BV95" s="104" t="s">
        <v>76</v>
      </c>
      <c r="BW95" s="104" t="s">
        <v>83</v>
      </c>
      <c r="BX95" s="104" t="s">
        <v>4</v>
      </c>
      <c r="CL95" s="104" t="s">
        <v>1</v>
      </c>
      <c r="CM95" s="104" t="s">
        <v>84</v>
      </c>
    </row>
    <row r="96" s="7" customFormat="1" ht="24.75" customHeight="1">
      <c r="A96" s="93" t="s">
        <v>78</v>
      </c>
      <c r="B96" s="94"/>
      <c r="C96" s="95"/>
      <c r="D96" s="96" t="s">
        <v>85</v>
      </c>
      <c r="E96" s="96"/>
      <c r="F96" s="96"/>
      <c r="G96" s="96"/>
      <c r="H96" s="96"/>
      <c r="I96" s="97"/>
      <c r="J96" s="96" t="s">
        <v>86</v>
      </c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8">
        <f>'142017-2 - Rodinný dům 2'!J30</f>
        <v>495814.41999999998</v>
      </c>
      <c r="AH96" s="97"/>
      <c r="AI96" s="97"/>
      <c r="AJ96" s="97"/>
      <c r="AK96" s="97"/>
      <c r="AL96" s="97"/>
      <c r="AM96" s="97"/>
      <c r="AN96" s="98">
        <f>SUM(AG96,AT96)</f>
        <v>599935.44999999995</v>
      </c>
      <c r="AO96" s="97"/>
      <c r="AP96" s="97"/>
      <c r="AQ96" s="99" t="s">
        <v>81</v>
      </c>
      <c r="AR96" s="94"/>
      <c r="AS96" s="105">
        <v>0</v>
      </c>
      <c r="AT96" s="106">
        <f>ROUND(SUM(AV96:AW96),2)</f>
        <v>104121.03</v>
      </c>
      <c r="AU96" s="107">
        <f>'142017-2 - Rodinný dům 2'!P129</f>
        <v>572.90380000000005</v>
      </c>
      <c r="AV96" s="106">
        <f>'142017-2 - Rodinný dům 2'!J33</f>
        <v>104121.03</v>
      </c>
      <c r="AW96" s="106">
        <f>'142017-2 - Rodinný dům 2'!J34</f>
        <v>0</v>
      </c>
      <c r="AX96" s="106">
        <f>'142017-2 - Rodinný dům 2'!J35</f>
        <v>0</v>
      </c>
      <c r="AY96" s="106">
        <f>'142017-2 - Rodinný dům 2'!J36</f>
        <v>0</v>
      </c>
      <c r="AZ96" s="106">
        <f>'142017-2 - Rodinný dům 2'!F33</f>
        <v>495814.41999999998</v>
      </c>
      <c r="BA96" s="106">
        <f>'142017-2 - Rodinný dům 2'!F34</f>
        <v>0</v>
      </c>
      <c r="BB96" s="106">
        <f>'142017-2 - Rodinný dům 2'!F35</f>
        <v>0</v>
      </c>
      <c r="BC96" s="106">
        <f>'142017-2 - Rodinný dům 2'!F36</f>
        <v>0</v>
      </c>
      <c r="BD96" s="108">
        <f>'142017-2 - Rodinný dům 2'!F37</f>
        <v>0</v>
      </c>
      <c r="BE96" s="7"/>
      <c r="BT96" s="104" t="s">
        <v>82</v>
      </c>
      <c r="BV96" s="104" t="s">
        <v>76</v>
      </c>
      <c r="BW96" s="104" t="s">
        <v>87</v>
      </c>
      <c r="BX96" s="104" t="s">
        <v>4</v>
      </c>
      <c r="CL96" s="104" t="s">
        <v>1</v>
      </c>
      <c r="CM96" s="104" t="s">
        <v>84</v>
      </c>
    </row>
    <row r="97" s="2" customFormat="1" ht="30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="2" customFormat="1" ht="6.96" customHeight="1">
      <c r="A98" s="28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42017-1 - Rodinný dům 1'!C2" display="/"/>
    <hyperlink ref="A96" location="'142017-2 - Rodinný dům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88</v>
      </c>
      <c r="L4" s="18"/>
      <c r="M4" s="11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23.25" customHeight="1">
      <c r="B7" s="18"/>
      <c r="E7" s="111" t="str">
        <f>'Rekapitulace stavby'!K6</f>
        <v>NOVOSTAVBA DVOU RODINNÝCH DOMŮ - TRANSFORMACE ÚSP PRO MLÁDEŽ KVASINY- LOKALITA ČASTOLOVICE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89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90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11. 5. 2017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25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25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23</v>
      </c>
      <c r="J20" s="22" t="s">
        <v>28</v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29</v>
      </c>
      <c r="F21" s="28"/>
      <c r="G21" s="28"/>
      <c r="H21" s="28"/>
      <c r="I21" s="25" t="s">
        <v>25</v>
      </c>
      <c r="J21" s="22" t="s">
        <v>30</v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32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25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33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5" t="s">
        <v>34</v>
      </c>
      <c r="E30" s="28"/>
      <c r="F30" s="28"/>
      <c r="G30" s="28"/>
      <c r="H30" s="28"/>
      <c r="I30" s="28"/>
      <c r="J30" s="85">
        <f>ROUND(J129, 2)</f>
        <v>580825.54000000004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36</v>
      </c>
      <c r="G32" s="28"/>
      <c r="H32" s="28"/>
      <c r="I32" s="33" t="s">
        <v>35</v>
      </c>
      <c r="J32" s="33" t="s">
        <v>37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6" t="s">
        <v>38</v>
      </c>
      <c r="E33" s="25" t="s">
        <v>39</v>
      </c>
      <c r="F33" s="117">
        <f>ROUND((SUM(BE129:BE242)),  2)</f>
        <v>580825.54000000004</v>
      </c>
      <c r="G33" s="28"/>
      <c r="H33" s="28"/>
      <c r="I33" s="118">
        <v>0.20999999999999999</v>
      </c>
      <c r="J33" s="117">
        <f>ROUND(((SUM(BE129:BE242))*I33),  2)</f>
        <v>121973.36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40</v>
      </c>
      <c r="F34" s="117">
        <f>ROUND((SUM(BF129:BF242)),  2)</f>
        <v>0</v>
      </c>
      <c r="G34" s="28"/>
      <c r="H34" s="28"/>
      <c r="I34" s="118">
        <v>0.14999999999999999</v>
      </c>
      <c r="J34" s="117">
        <f>ROUND(((SUM(BF129:BF242))*I34),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41</v>
      </c>
      <c r="F35" s="117">
        <f>ROUND((SUM(BG129:BG242)),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42</v>
      </c>
      <c r="F36" s="117">
        <f>ROUND((SUM(BH129:BH242)),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43</v>
      </c>
      <c r="F37" s="117">
        <f>ROUND((SUM(BI129:BI242)),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9"/>
      <c r="D39" s="120" t="s">
        <v>44</v>
      </c>
      <c r="E39" s="70"/>
      <c r="F39" s="70"/>
      <c r="G39" s="121" t="s">
        <v>45</v>
      </c>
      <c r="H39" s="122" t="s">
        <v>46</v>
      </c>
      <c r="I39" s="70"/>
      <c r="J39" s="123">
        <f>SUM(J30:J37)</f>
        <v>702798.90000000002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47</v>
      </c>
      <c r="E50" s="46"/>
      <c r="F50" s="46"/>
      <c r="G50" s="45" t="s">
        <v>48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49</v>
      </c>
      <c r="E61" s="31"/>
      <c r="F61" s="125" t="s">
        <v>50</v>
      </c>
      <c r="G61" s="47" t="s">
        <v>49</v>
      </c>
      <c r="H61" s="31"/>
      <c r="I61" s="31"/>
      <c r="J61" s="126" t="s">
        <v>50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51</v>
      </c>
      <c r="E65" s="48"/>
      <c r="F65" s="48"/>
      <c r="G65" s="45" t="s">
        <v>52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49</v>
      </c>
      <c r="E76" s="31"/>
      <c r="F76" s="125" t="s">
        <v>50</v>
      </c>
      <c r="G76" s="47" t="s">
        <v>49</v>
      </c>
      <c r="H76" s="31"/>
      <c r="I76" s="31"/>
      <c r="J76" s="126" t="s">
        <v>50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91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3.25" customHeight="1">
      <c r="A85" s="28"/>
      <c r="B85" s="29"/>
      <c r="C85" s="28"/>
      <c r="D85" s="28"/>
      <c r="E85" s="111" t="str">
        <f>E7</f>
        <v>NOVOSTAVBA DVOU RODINNÝCH DOMŮ - TRANSFORMACE ÚSP PRO MLÁDEŽ KVASINY- LOKALITA ČASTOLOVICE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89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142017-1 - Rodinný dům 1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>Častolovice</v>
      </c>
      <c r="G89" s="28"/>
      <c r="H89" s="28"/>
      <c r="I89" s="25" t="s">
        <v>20</v>
      </c>
      <c r="J89" s="58" t="str">
        <f>IF(J12="","",J12)</f>
        <v>11. 5. 2017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25.6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27</v>
      </c>
      <c r="J91" s="26" t="str">
        <f>E21</f>
        <v>PipeTech Project s.r.o.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26</v>
      </c>
      <c r="D92" s="28"/>
      <c r="E92" s="28"/>
      <c r="F92" s="22" t="str">
        <f>IF(E18="","",E18)</f>
        <v xml:space="preserve"> </v>
      </c>
      <c r="G92" s="28"/>
      <c r="H92" s="28"/>
      <c r="I92" s="25" t="s">
        <v>32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92</v>
      </c>
      <c r="D94" s="119"/>
      <c r="E94" s="119"/>
      <c r="F94" s="119"/>
      <c r="G94" s="119"/>
      <c r="H94" s="119"/>
      <c r="I94" s="119"/>
      <c r="J94" s="128" t="s">
        <v>93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94</v>
      </c>
      <c r="D96" s="28"/>
      <c r="E96" s="28"/>
      <c r="F96" s="28"/>
      <c r="G96" s="28"/>
      <c r="H96" s="28"/>
      <c r="I96" s="28"/>
      <c r="J96" s="85">
        <f>J129</f>
        <v>580825.54000000004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95</v>
      </c>
    </row>
    <row r="97" s="9" customFormat="1" ht="24.96" customHeight="1">
      <c r="A97" s="9"/>
      <c r="B97" s="130"/>
      <c r="C97" s="9"/>
      <c r="D97" s="131" t="s">
        <v>96</v>
      </c>
      <c r="E97" s="132"/>
      <c r="F97" s="132"/>
      <c r="G97" s="132"/>
      <c r="H97" s="132"/>
      <c r="I97" s="132"/>
      <c r="J97" s="133">
        <f>J130</f>
        <v>119269.09999999999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97</v>
      </c>
      <c r="E98" s="136"/>
      <c r="F98" s="136"/>
      <c r="G98" s="136"/>
      <c r="H98" s="136"/>
      <c r="I98" s="136"/>
      <c r="J98" s="137">
        <f>J131</f>
        <v>83819.279999999999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98</v>
      </c>
      <c r="E99" s="136"/>
      <c r="F99" s="136"/>
      <c r="G99" s="136"/>
      <c r="H99" s="136"/>
      <c r="I99" s="136"/>
      <c r="J99" s="137">
        <f>J140</f>
        <v>5382.3999999999996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99</v>
      </c>
      <c r="E100" s="136"/>
      <c r="F100" s="136"/>
      <c r="G100" s="136"/>
      <c r="H100" s="136"/>
      <c r="I100" s="136"/>
      <c r="J100" s="137">
        <f>J142</f>
        <v>30067.419999999998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0"/>
      <c r="C101" s="9"/>
      <c r="D101" s="131" t="s">
        <v>100</v>
      </c>
      <c r="E101" s="132"/>
      <c r="F101" s="132"/>
      <c r="G101" s="132"/>
      <c r="H101" s="132"/>
      <c r="I101" s="132"/>
      <c r="J101" s="133">
        <f>J155</f>
        <v>452196.44</v>
      </c>
      <c r="K101" s="9"/>
      <c r="L101" s="13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4"/>
      <c r="C102" s="10"/>
      <c r="D102" s="135" t="s">
        <v>101</v>
      </c>
      <c r="E102" s="136"/>
      <c r="F102" s="136"/>
      <c r="G102" s="136"/>
      <c r="H102" s="136"/>
      <c r="I102" s="136"/>
      <c r="J102" s="137">
        <f>J156</f>
        <v>141580.53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4"/>
      <c r="C103" s="10"/>
      <c r="D103" s="135" t="s">
        <v>102</v>
      </c>
      <c r="E103" s="136"/>
      <c r="F103" s="136"/>
      <c r="G103" s="136"/>
      <c r="H103" s="136"/>
      <c r="I103" s="136"/>
      <c r="J103" s="137">
        <f>J181</f>
        <v>99804.489999999991</v>
      </c>
      <c r="K103" s="10"/>
      <c r="L103" s="13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4"/>
      <c r="C104" s="10"/>
      <c r="D104" s="135" t="s">
        <v>103</v>
      </c>
      <c r="E104" s="136"/>
      <c r="F104" s="136"/>
      <c r="G104" s="136"/>
      <c r="H104" s="136"/>
      <c r="I104" s="136"/>
      <c r="J104" s="137">
        <f>J207</f>
        <v>84980</v>
      </c>
      <c r="K104" s="10"/>
      <c r="L104" s="13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4"/>
      <c r="C105" s="10"/>
      <c r="D105" s="135" t="s">
        <v>104</v>
      </c>
      <c r="E105" s="136"/>
      <c r="F105" s="136"/>
      <c r="G105" s="136"/>
      <c r="H105" s="136"/>
      <c r="I105" s="136"/>
      <c r="J105" s="137">
        <f>J211</f>
        <v>124271.42</v>
      </c>
      <c r="K105" s="10"/>
      <c r="L105" s="13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4"/>
      <c r="C106" s="10"/>
      <c r="D106" s="135" t="s">
        <v>105</v>
      </c>
      <c r="E106" s="136"/>
      <c r="F106" s="136"/>
      <c r="G106" s="136"/>
      <c r="H106" s="136"/>
      <c r="I106" s="136"/>
      <c r="J106" s="137">
        <f>J235</f>
        <v>1560</v>
      </c>
      <c r="K106" s="10"/>
      <c r="L106" s="13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0"/>
      <c r="C107" s="9"/>
      <c r="D107" s="131" t="s">
        <v>106</v>
      </c>
      <c r="E107" s="132"/>
      <c r="F107" s="132"/>
      <c r="G107" s="132"/>
      <c r="H107" s="132"/>
      <c r="I107" s="132"/>
      <c r="J107" s="133">
        <f>J237</f>
        <v>9360</v>
      </c>
      <c r="K107" s="9"/>
      <c r="L107" s="13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30"/>
      <c r="C108" s="9"/>
      <c r="D108" s="131" t="s">
        <v>107</v>
      </c>
      <c r="E108" s="132"/>
      <c r="F108" s="132"/>
      <c r="G108" s="132"/>
      <c r="H108" s="132"/>
      <c r="I108" s="132"/>
      <c r="J108" s="133">
        <f>J239</f>
        <v>0</v>
      </c>
      <c r="K108" s="9"/>
      <c r="L108" s="13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34"/>
      <c r="C109" s="10"/>
      <c r="D109" s="135" t="s">
        <v>108</v>
      </c>
      <c r="E109" s="136"/>
      <c r="F109" s="136"/>
      <c r="G109" s="136"/>
      <c r="H109" s="136"/>
      <c r="I109" s="136"/>
      <c r="J109" s="137">
        <f>J240</f>
        <v>0</v>
      </c>
      <c r="K109" s="10"/>
      <c r="L109" s="13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5" s="2" customFormat="1" ht="6.96" customHeight="1">
      <c r="A115" s="28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24.96" customHeight="1">
      <c r="A116" s="28"/>
      <c r="B116" s="29"/>
      <c r="C116" s="19" t="s">
        <v>109</v>
      </c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2" customHeight="1">
      <c r="A118" s="28"/>
      <c r="B118" s="29"/>
      <c r="C118" s="25" t="s">
        <v>14</v>
      </c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23.25" customHeight="1">
      <c r="A119" s="28"/>
      <c r="B119" s="29"/>
      <c r="C119" s="28"/>
      <c r="D119" s="28"/>
      <c r="E119" s="111" t="str">
        <f>E7</f>
        <v>NOVOSTAVBA DVOU RODINNÝCH DOMŮ - TRANSFORMACE ÚSP PRO MLÁDEŽ KVASINY- LOKALITA ČASTOLOVICE</v>
      </c>
      <c r="F119" s="25"/>
      <c r="G119" s="25"/>
      <c r="H119" s="25"/>
      <c r="I119" s="28"/>
      <c r="J119" s="28"/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2" customHeight="1">
      <c r="A120" s="28"/>
      <c r="B120" s="29"/>
      <c r="C120" s="25" t="s">
        <v>89</v>
      </c>
      <c r="D120" s="28"/>
      <c r="E120" s="28"/>
      <c r="F120" s="28"/>
      <c r="G120" s="28"/>
      <c r="H120" s="28"/>
      <c r="I120" s="28"/>
      <c r="J120" s="28"/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6.5" customHeight="1">
      <c r="A121" s="28"/>
      <c r="B121" s="29"/>
      <c r="C121" s="28"/>
      <c r="D121" s="28"/>
      <c r="E121" s="56" t="str">
        <f>E9</f>
        <v>142017-1 - Rodinný dům 1</v>
      </c>
      <c r="F121" s="28"/>
      <c r="G121" s="28"/>
      <c r="H121" s="28"/>
      <c r="I121" s="28"/>
      <c r="J121" s="28"/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6.96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2" customHeight="1">
      <c r="A123" s="28"/>
      <c r="B123" s="29"/>
      <c r="C123" s="25" t="s">
        <v>18</v>
      </c>
      <c r="D123" s="28"/>
      <c r="E123" s="28"/>
      <c r="F123" s="22" t="str">
        <f>F12</f>
        <v>Častolovice</v>
      </c>
      <c r="G123" s="28"/>
      <c r="H123" s="28"/>
      <c r="I123" s="25" t="s">
        <v>20</v>
      </c>
      <c r="J123" s="58" t="str">
        <f>IF(J12="","",J12)</f>
        <v>11. 5. 2017</v>
      </c>
      <c r="K123" s="28"/>
      <c r="L123" s="44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2" customFormat="1" ht="6.96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44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="2" customFormat="1" ht="25.65" customHeight="1">
      <c r="A125" s="28"/>
      <c r="B125" s="29"/>
      <c r="C125" s="25" t="s">
        <v>22</v>
      </c>
      <c r="D125" s="28"/>
      <c r="E125" s="28"/>
      <c r="F125" s="22" t="str">
        <f>E15</f>
        <v xml:space="preserve"> </v>
      </c>
      <c r="G125" s="28"/>
      <c r="H125" s="28"/>
      <c r="I125" s="25" t="s">
        <v>27</v>
      </c>
      <c r="J125" s="26" t="str">
        <f>E21</f>
        <v>PipeTech Project s.r.o.</v>
      </c>
      <c r="K125" s="28"/>
      <c r="L125" s="44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="2" customFormat="1" ht="15.15" customHeight="1">
      <c r="A126" s="28"/>
      <c r="B126" s="29"/>
      <c r="C126" s="25" t="s">
        <v>26</v>
      </c>
      <c r="D126" s="28"/>
      <c r="E126" s="28"/>
      <c r="F126" s="22" t="str">
        <f>IF(E18="","",E18)</f>
        <v xml:space="preserve"> </v>
      </c>
      <c r="G126" s="28"/>
      <c r="H126" s="28"/>
      <c r="I126" s="25" t="s">
        <v>32</v>
      </c>
      <c r="J126" s="26" t="str">
        <f>E24</f>
        <v xml:space="preserve"> </v>
      </c>
      <c r="K126" s="28"/>
      <c r="L126" s="44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="2" customFormat="1" ht="10.32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4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="11" customFormat="1" ht="29.28" customHeight="1">
      <c r="A128" s="138"/>
      <c r="B128" s="139"/>
      <c r="C128" s="140" t="s">
        <v>110</v>
      </c>
      <c r="D128" s="141" t="s">
        <v>59</v>
      </c>
      <c r="E128" s="141" t="s">
        <v>55</v>
      </c>
      <c r="F128" s="141" t="s">
        <v>56</v>
      </c>
      <c r="G128" s="141" t="s">
        <v>111</v>
      </c>
      <c r="H128" s="141" t="s">
        <v>112</v>
      </c>
      <c r="I128" s="141" t="s">
        <v>113</v>
      </c>
      <c r="J128" s="142" t="s">
        <v>93</v>
      </c>
      <c r="K128" s="143" t="s">
        <v>114</v>
      </c>
      <c r="L128" s="144"/>
      <c r="M128" s="75" t="s">
        <v>1</v>
      </c>
      <c r="N128" s="76" t="s">
        <v>38</v>
      </c>
      <c r="O128" s="76" t="s">
        <v>115</v>
      </c>
      <c r="P128" s="76" t="s">
        <v>116</v>
      </c>
      <c r="Q128" s="76" t="s">
        <v>117</v>
      </c>
      <c r="R128" s="76" t="s">
        <v>118</v>
      </c>
      <c r="S128" s="76" t="s">
        <v>119</v>
      </c>
      <c r="T128" s="77" t="s">
        <v>120</v>
      </c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</row>
    <row r="129" s="2" customFormat="1" ht="22.8" customHeight="1">
      <c r="A129" s="28"/>
      <c r="B129" s="29"/>
      <c r="C129" s="82" t="s">
        <v>121</v>
      </c>
      <c r="D129" s="28"/>
      <c r="E129" s="28"/>
      <c r="F129" s="28"/>
      <c r="G129" s="28"/>
      <c r="H129" s="28"/>
      <c r="I129" s="28"/>
      <c r="J129" s="145">
        <f>BK129</f>
        <v>580825.54000000004</v>
      </c>
      <c r="K129" s="28"/>
      <c r="L129" s="29"/>
      <c r="M129" s="78"/>
      <c r="N129" s="62"/>
      <c r="O129" s="79"/>
      <c r="P129" s="146">
        <f>P130+P155+P237+P239</f>
        <v>589.38629999999989</v>
      </c>
      <c r="Q129" s="79"/>
      <c r="R129" s="146">
        <f>R130+R155+R237+R239</f>
        <v>39.898211999999994</v>
      </c>
      <c r="S129" s="79"/>
      <c r="T129" s="147">
        <f>T130+T155+T237+T239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5" t="s">
        <v>73</v>
      </c>
      <c r="AU129" s="15" t="s">
        <v>95</v>
      </c>
      <c r="BK129" s="148">
        <f>BK130+BK155+BK237+BK239</f>
        <v>580825.54000000004</v>
      </c>
    </row>
    <row r="130" s="12" customFormat="1" ht="25.92" customHeight="1">
      <c r="A130" s="12"/>
      <c r="B130" s="149"/>
      <c r="C130" s="12"/>
      <c r="D130" s="150" t="s">
        <v>73</v>
      </c>
      <c r="E130" s="151" t="s">
        <v>122</v>
      </c>
      <c r="F130" s="151" t="s">
        <v>123</v>
      </c>
      <c r="G130" s="12"/>
      <c r="H130" s="12"/>
      <c r="I130" s="12"/>
      <c r="J130" s="152">
        <f>BK130</f>
        <v>119269.09999999999</v>
      </c>
      <c r="K130" s="12"/>
      <c r="L130" s="149"/>
      <c r="M130" s="153"/>
      <c r="N130" s="154"/>
      <c r="O130" s="154"/>
      <c r="P130" s="155">
        <f>P131+P140+P142</f>
        <v>299.59679999999997</v>
      </c>
      <c r="Q130" s="154"/>
      <c r="R130" s="155">
        <f>R131+R140+R142</f>
        <v>39.119935999999996</v>
      </c>
      <c r="S130" s="154"/>
      <c r="T130" s="156">
        <f>T131+T140+T142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0" t="s">
        <v>82</v>
      </c>
      <c r="AT130" s="157" t="s">
        <v>73</v>
      </c>
      <c r="AU130" s="157" t="s">
        <v>74</v>
      </c>
      <c r="AY130" s="150" t="s">
        <v>124</v>
      </c>
      <c r="BK130" s="158">
        <f>BK131+BK140+BK142</f>
        <v>119269.09999999999</v>
      </c>
    </row>
    <row r="131" s="12" customFormat="1" ht="22.8" customHeight="1">
      <c r="A131" s="12"/>
      <c r="B131" s="149"/>
      <c r="C131" s="12"/>
      <c r="D131" s="150" t="s">
        <v>73</v>
      </c>
      <c r="E131" s="159" t="s">
        <v>82</v>
      </c>
      <c r="F131" s="159" t="s">
        <v>125</v>
      </c>
      <c r="G131" s="12"/>
      <c r="H131" s="12"/>
      <c r="I131" s="12"/>
      <c r="J131" s="160">
        <f>BK131</f>
        <v>83819.279999999999</v>
      </c>
      <c r="K131" s="12"/>
      <c r="L131" s="149"/>
      <c r="M131" s="153"/>
      <c r="N131" s="154"/>
      <c r="O131" s="154"/>
      <c r="P131" s="155">
        <f>SUM(P132:P139)</f>
        <v>279.55999999999995</v>
      </c>
      <c r="Q131" s="154"/>
      <c r="R131" s="155">
        <f>SUM(R132:R139)</f>
        <v>37.119999999999997</v>
      </c>
      <c r="S131" s="154"/>
      <c r="T131" s="156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0" t="s">
        <v>82</v>
      </c>
      <c r="AT131" s="157" t="s">
        <v>73</v>
      </c>
      <c r="AU131" s="157" t="s">
        <v>82</v>
      </c>
      <c r="AY131" s="150" t="s">
        <v>124</v>
      </c>
      <c r="BK131" s="158">
        <f>SUM(BK132:BK139)</f>
        <v>83819.279999999999</v>
      </c>
    </row>
    <row r="132" s="2" customFormat="1" ht="21.75" customHeight="1">
      <c r="A132" s="28"/>
      <c r="B132" s="161"/>
      <c r="C132" s="162" t="s">
        <v>82</v>
      </c>
      <c r="D132" s="162" t="s">
        <v>126</v>
      </c>
      <c r="E132" s="163" t="s">
        <v>127</v>
      </c>
      <c r="F132" s="164" t="s">
        <v>128</v>
      </c>
      <c r="G132" s="165" t="s">
        <v>129</v>
      </c>
      <c r="H132" s="166">
        <v>46.399999999999999</v>
      </c>
      <c r="I132" s="167">
        <v>361</v>
      </c>
      <c r="J132" s="167">
        <f>ROUND(I132*H132,2)</f>
        <v>16750.400000000001</v>
      </c>
      <c r="K132" s="168"/>
      <c r="L132" s="29"/>
      <c r="M132" s="169" t="s">
        <v>1</v>
      </c>
      <c r="N132" s="170" t="s">
        <v>39</v>
      </c>
      <c r="O132" s="171">
        <v>1.4299999999999999</v>
      </c>
      <c r="P132" s="171">
        <f>O132*H132</f>
        <v>66.35199999999999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3" t="s">
        <v>130</v>
      </c>
      <c r="AT132" s="173" t="s">
        <v>126</v>
      </c>
      <c r="AU132" s="173" t="s">
        <v>84</v>
      </c>
      <c r="AY132" s="15" t="s">
        <v>124</v>
      </c>
      <c r="BE132" s="174">
        <f>IF(N132="základní",J132,0)</f>
        <v>16750.400000000001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82</v>
      </c>
      <c r="BK132" s="174">
        <f>ROUND(I132*H132,2)</f>
        <v>16750.400000000001</v>
      </c>
      <c r="BL132" s="15" t="s">
        <v>130</v>
      </c>
      <c r="BM132" s="173" t="s">
        <v>131</v>
      </c>
    </row>
    <row r="133" s="2" customFormat="1" ht="21.75" customHeight="1">
      <c r="A133" s="28"/>
      <c r="B133" s="161"/>
      <c r="C133" s="162" t="s">
        <v>84</v>
      </c>
      <c r="D133" s="162" t="s">
        <v>126</v>
      </c>
      <c r="E133" s="163" t="s">
        <v>132</v>
      </c>
      <c r="F133" s="164" t="s">
        <v>133</v>
      </c>
      <c r="G133" s="165" t="s">
        <v>129</v>
      </c>
      <c r="H133" s="166">
        <v>46.399999999999999</v>
      </c>
      <c r="I133" s="167">
        <v>815</v>
      </c>
      <c r="J133" s="167">
        <f>ROUND(I133*H133,2)</f>
        <v>37816</v>
      </c>
      <c r="K133" s="168"/>
      <c r="L133" s="29"/>
      <c r="M133" s="169" t="s">
        <v>1</v>
      </c>
      <c r="N133" s="170" t="s">
        <v>39</v>
      </c>
      <c r="O133" s="171">
        <v>3.8100000000000001</v>
      </c>
      <c r="P133" s="171">
        <f>O133*H133</f>
        <v>176.78399999999999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3" t="s">
        <v>130</v>
      </c>
      <c r="AT133" s="173" t="s">
        <v>126</v>
      </c>
      <c r="AU133" s="173" t="s">
        <v>84</v>
      </c>
      <c r="AY133" s="15" t="s">
        <v>124</v>
      </c>
      <c r="BE133" s="174">
        <f>IF(N133="základní",J133,0)</f>
        <v>37816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82</v>
      </c>
      <c r="BK133" s="174">
        <f>ROUND(I133*H133,2)</f>
        <v>37816</v>
      </c>
      <c r="BL133" s="15" t="s">
        <v>130</v>
      </c>
      <c r="BM133" s="173" t="s">
        <v>134</v>
      </c>
    </row>
    <row r="134" s="2" customFormat="1" ht="21.75" customHeight="1">
      <c r="A134" s="28"/>
      <c r="B134" s="161"/>
      <c r="C134" s="162" t="s">
        <v>135</v>
      </c>
      <c r="D134" s="162" t="s">
        <v>126</v>
      </c>
      <c r="E134" s="163" t="s">
        <v>136</v>
      </c>
      <c r="F134" s="164" t="s">
        <v>137</v>
      </c>
      <c r="G134" s="165" t="s">
        <v>129</v>
      </c>
      <c r="H134" s="166">
        <v>23.199999999999999</v>
      </c>
      <c r="I134" s="167">
        <v>141</v>
      </c>
      <c r="J134" s="167">
        <f>ROUND(I134*H134,2)</f>
        <v>3271.1999999999998</v>
      </c>
      <c r="K134" s="168"/>
      <c r="L134" s="29"/>
      <c r="M134" s="169" t="s">
        <v>1</v>
      </c>
      <c r="N134" s="170" t="s">
        <v>39</v>
      </c>
      <c r="O134" s="171">
        <v>0.062</v>
      </c>
      <c r="P134" s="171">
        <f>O134*H134</f>
        <v>1.4383999999999999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3" t="s">
        <v>130</v>
      </c>
      <c r="AT134" s="173" t="s">
        <v>126</v>
      </c>
      <c r="AU134" s="173" t="s">
        <v>84</v>
      </c>
      <c r="AY134" s="15" t="s">
        <v>124</v>
      </c>
      <c r="BE134" s="174">
        <f>IF(N134="základní",J134,0)</f>
        <v>3271.1999999999998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82</v>
      </c>
      <c r="BK134" s="174">
        <f>ROUND(I134*H134,2)</f>
        <v>3271.1999999999998</v>
      </c>
      <c r="BL134" s="15" t="s">
        <v>130</v>
      </c>
      <c r="BM134" s="173" t="s">
        <v>138</v>
      </c>
    </row>
    <row r="135" s="2" customFormat="1" ht="16.5" customHeight="1">
      <c r="A135" s="28"/>
      <c r="B135" s="161"/>
      <c r="C135" s="162" t="s">
        <v>130</v>
      </c>
      <c r="D135" s="162" t="s">
        <v>126</v>
      </c>
      <c r="E135" s="163" t="s">
        <v>139</v>
      </c>
      <c r="F135" s="164" t="s">
        <v>140</v>
      </c>
      <c r="G135" s="165" t="s">
        <v>129</v>
      </c>
      <c r="H135" s="166">
        <v>23.199999999999999</v>
      </c>
      <c r="I135" s="167">
        <v>18.5</v>
      </c>
      <c r="J135" s="167">
        <f>ROUND(I135*H135,2)</f>
        <v>429.19999999999999</v>
      </c>
      <c r="K135" s="168"/>
      <c r="L135" s="29"/>
      <c r="M135" s="169" t="s">
        <v>1</v>
      </c>
      <c r="N135" s="170" t="s">
        <v>39</v>
      </c>
      <c r="O135" s="171">
        <v>0.0089999999999999993</v>
      </c>
      <c r="P135" s="171">
        <f>O135*H135</f>
        <v>0.20879999999999999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3" t="s">
        <v>130</v>
      </c>
      <c r="AT135" s="173" t="s">
        <v>126</v>
      </c>
      <c r="AU135" s="173" t="s">
        <v>84</v>
      </c>
      <c r="AY135" s="15" t="s">
        <v>124</v>
      </c>
      <c r="BE135" s="174">
        <f>IF(N135="základní",J135,0)</f>
        <v>429.19999999999999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82</v>
      </c>
      <c r="BK135" s="174">
        <f>ROUND(I135*H135,2)</f>
        <v>429.19999999999999</v>
      </c>
      <c r="BL135" s="15" t="s">
        <v>130</v>
      </c>
      <c r="BM135" s="173" t="s">
        <v>141</v>
      </c>
    </row>
    <row r="136" s="2" customFormat="1" ht="21.75" customHeight="1">
      <c r="A136" s="28"/>
      <c r="B136" s="161"/>
      <c r="C136" s="162" t="s">
        <v>142</v>
      </c>
      <c r="D136" s="162" t="s">
        <v>126</v>
      </c>
      <c r="E136" s="163" t="s">
        <v>143</v>
      </c>
      <c r="F136" s="164" t="s">
        <v>144</v>
      </c>
      <c r="G136" s="165" t="s">
        <v>145</v>
      </c>
      <c r="H136" s="166">
        <v>46.399999999999999</v>
      </c>
      <c r="I136" s="167">
        <v>140</v>
      </c>
      <c r="J136" s="167">
        <f>ROUND(I136*H136,2)</f>
        <v>6496</v>
      </c>
      <c r="K136" s="168"/>
      <c r="L136" s="29"/>
      <c r="M136" s="169" t="s">
        <v>1</v>
      </c>
      <c r="N136" s="170" t="s">
        <v>39</v>
      </c>
      <c r="O136" s="171">
        <v>0</v>
      </c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3" t="s">
        <v>130</v>
      </c>
      <c r="AT136" s="173" t="s">
        <v>126</v>
      </c>
      <c r="AU136" s="173" t="s">
        <v>84</v>
      </c>
      <c r="AY136" s="15" t="s">
        <v>124</v>
      </c>
      <c r="BE136" s="174">
        <f>IF(N136="základní",J136,0)</f>
        <v>6496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82</v>
      </c>
      <c r="BK136" s="174">
        <f>ROUND(I136*H136,2)</f>
        <v>6496</v>
      </c>
      <c r="BL136" s="15" t="s">
        <v>130</v>
      </c>
      <c r="BM136" s="173" t="s">
        <v>146</v>
      </c>
    </row>
    <row r="137" s="2" customFormat="1" ht="21.75" customHeight="1">
      <c r="A137" s="28"/>
      <c r="B137" s="161"/>
      <c r="C137" s="162" t="s">
        <v>147</v>
      </c>
      <c r="D137" s="162" t="s">
        <v>126</v>
      </c>
      <c r="E137" s="163" t="s">
        <v>148</v>
      </c>
      <c r="F137" s="164" t="s">
        <v>149</v>
      </c>
      <c r="G137" s="165" t="s">
        <v>129</v>
      </c>
      <c r="H137" s="166">
        <v>23.199999999999999</v>
      </c>
      <c r="I137" s="167">
        <v>127</v>
      </c>
      <c r="J137" s="167">
        <f>ROUND(I137*H137,2)</f>
        <v>2946.4000000000001</v>
      </c>
      <c r="K137" s="168"/>
      <c r="L137" s="29"/>
      <c r="M137" s="169" t="s">
        <v>1</v>
      </c>
      <c r="N137" s="170" t="s">
        <v>39</v>
      </c>
      <c r="O137" s="171">
        <v>0.29899999999999999</v>
      </c>
      <c r="P137" s="171">
        <f>O137*H137</f>
        <v>6.9367999999999999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3" t="s">
        <v>130</v>
      </c>
      <c r="AT137" s="173" t="s">
        <v>126</v>
      </c>
      <c r="AU137" s="173" t="s">
        <v>84</v>
      </c>
      <c r="AY137" s="15" t="s">
        <v>124</v>
      </c>
      <c r="BE137" s="174">
        <f>IF(N137="základní",J137,0)</f>
        <v>2946.4000000000001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82</v>
      </c>
      <c r="BK137" s="174">
        <f>ROUND(I137*H137,2)</f>
        <v>2946.4000000000001</v>
      </c>
      <c r="BL137" s="15" t="s">
        <v>130</v>
      </c>
      <c r="BM137" s="173" t="s">
        <v>150</v>
      </c>
    </row>
    <row r="138" s="2" customFormat="1" ht="21.75" customHeight="1">
      <c r="A138" s="28"/>
      <c r="B138" s="161"/>
      <c r="C138" s="162" t="s">
        <v>151</v>
      </c>
      <c r="D138" s="162" t="s">
        <v>126</v>
      </c>
      <c r="E138" s="163" t="s">
        <v>152</v>
      </c>
      <c r="F138" s="164" t="s">
        <v>153</v>
      </c>
      <c r="G138" s="165" t="s">
        <v>129</v>
      </c>
      <c r="H138" s="166">
        <v>18.559999999999999</v>
      </c>
      <c r="I138" s="167">
        <v>486</v>
      </c>
      <c r="J138" s="167">
        <f>ROUND(I138*H138,2)</f>
        <v>9020.1599999999999</v>
      </c>
      <c r="K138" s="168"/>
      <c r="L138" s="29"/>
      <c r="M138" s="169" t="s">
        <v>1</v>
      </c>
      <c r="N138" s="170" t="s">
        <v>39</v>
      </c>
      <c r="O138" s="171">
        <v>1.5</v>
      </c>
      <c r="P138" s="171">
        <f>O138*H138</f>
        <v>27.839999999999996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3" t="s">
        <v>130</v>
      </c>
      <c r="AT138" s="173" t="s">
        <v>126</v>
      </c>
      <c r="AU138" s="173" t="s">
        <v>84</v>
      </c>
      <c r="AY138" s="15" t="s">
        <v>124</v>
      </c>
      <c r="BE138" s="174">
        <f>IF(N138="základní",J138,0)</f>
        <v>9020.1599999999999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5" t="s">
        <v>82</v>
      </c>
      <c r="BK138" s="174">
        <f>ROUND(I138*H138,2)</f>
        <v>9020.1599999999999</v>
      </c>
      <c r="BL138" s="15" t="s">
        <v>130</v>
      </c>
      <c r="BM138" s="173" t="s">
        <v>154</v>
      </c>
    </row>
    <row r="139" s="2" customFormat="1" ht="16.5" customHeight="1">
      <c r="A139" s="28"/>
      <c r="B139" s="161"/>
      <c r="C139" s="175" t="s">
        <v>155</v>
      </c>
      <c r="D139" s="175" t="s">
        <v>156</v>
      </c>
      <c r="E139" s="176" t="s">
        <v>157</v>
      </c>
      <c r="F139" s="177" t="s">
        <v>158</v>
      </c>
      <c r="G139" s="178" t="s">
        <v>145</v>
      </c>
      <c r="H139" s="179">
        <v>37.119999999999997</v>
      </c>
      <c r="I139" s="180">
        <v>191</v>
      </c>
      <c r="J139" s="180">
        <f>ROUND(I139*H139,2)</f>
        <v>7089.9200000000001</v>
      </c>
      <c r="K139" s="181"/>
      <c r="L139" s="182"/>
      <c r="M139" s="183" t="s">
        <v>1</v>
      </c>
      <c r="N139" s="184" t="s">
        <v>39</v>
      </c>
      <c r="O139" s="171">
        <v>0</v>
      </c>
      <c r="P139" s="171">
        <f>O139*H139</f>
        <v>0</v>
      </c>
      <c r="Q139" s="171">
        <v>1</v>
      </c>
      <c r="R139" s="171">
        <f>Q139*H139</f>
        <v>37.119999999999997</v>
      </c>
      <c r="S139" s="171">
        <v>0</v>
      </c>
      <c r="T139" s="172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3" t="s">
        <v>155</v>
      </c>
      <c r="AT139" s="173" t="s">
        <v>156</v>
      </c>
      <c r="AU139" s="173" t="s">
        <v>84</v>
      </c>
      <c r="AY139" s="15" t="s">
        <v>124</v>
      </c>
      <c r="BE139" s="174">
        <f>IF(N139="základní",J139,0)</f>
        <v>7089.9200000000001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5" t="s">
        <v>82</v>
      </c>
      <c r="BK139" s="174">
        <f>ROUND(I139*H139,2)</f>
        <v>7089.9200000000001</v>
      </c>
      <c r="BL139" s="15" t="s">
        <v>130</v>
      </c>
      <c r="BM139" s="173" t="s">
        <v>159</v>
      </c>
    </row>
    <row r="140" s="12" customFormat="1" ht="22.8" customHeight="1">
      <c r="A140" s="12"/>
      <c r="B140" s="149"/>
      <c r="C140" s="12"/>
      <c r="D140" s="150" t="s">
        <v>73</v>
      </c>
      <c r="E140" s="159" t="s">
        <v>130</v>
      </c>
      <c r="F140" s="159" t="s">
        <v>160</v>
      </c>
      <c r="G140" s="12"/>
      <c r="H140" s="12"/>
      <c r="I140" s="12"/>
      <c r="J140" s="160">
        <f>BK140</f>
        <v>5382.3999999999996</v>
      </c>
      <c r="K140" s="12"/>
      <c r="L140" s="149"/>
      <c r="M140" s="153"/>
      <c r="N140" s="154"/>
      <c r="O140" s="154"/>
      <c r="P140" s="155">
        <f>P141</f>
        <v>7.8647999999999998</v>
      </c>
      <c r="Q140" s="154"/>
      <c r="R140" s="155">
        <f>R141</f>
        <v>0</v>
      </c>
      <c r="S140" s="154"/>
      <c r="T140" s="156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0" t="s">
        <v>82</v>
      </c>
      <c r="AT140" s="157" t="s">
        <v>73</v>
      </c>
      <c r="AU140" s="157" t="s">
        <v>82</v>
      </c>
      <c r="AY140" s="150" t="s">
        <v>124</v>
      </c>
      <c r="BK140" s="158">
        <f>BK141</f>
        <v>5382.3999999999996</v>
      </c>
    </row>
    <row r="141" s="2" customFormat="1" ht="21.75" customHeight="1">
      <c r="A141" s="28"/>
      <c r="B141" s="161"/>
      <c r="C141" s="162" t="s">
        <v>161</v>
      </c>
      <c r="D141" s="162" t="s">
        <v>126</v>
      </c>
      <c r="E141" s="163" t="s">
        <v>162</v>
      </c>
      <c r="F141" s="164" t="s">
        <v>163</v>
      </c>
      <c r="G141" s="165" t="s">
        <v>129</v>
      </c>
      <c r="H141" s="166">
        <v>4.6399999999999997</v>
      </c>
      <c r="I141" s="167">
        <v>1160</v>
      </c>
      <c r="J141" s="167">
        <f>ROUND(I141*H141,2)</f>
        <v>5382.3999999999996</v>
      </c>
      <c r="K141" s="168"/>
      <c r="L141" s="29"/>
      <c r="M141" s="169" t="s">
        <v>1</v>
      </c>
      <c r="N141" s="170" t="s">
        <v>39</v>
      </c>
      <c r="O141" s="171">
        <v>1.6950000000000001</v>
      </c>
      <c r="P141" s="171">
        <f>O141*H141</f>
        <v>7.8647999999999998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3" t="s">
        <v>130</v>
      </c>
      <c r="AT141" s="173" t="s">
        <v>126</v>
      </c>
      <c r="AU141" s="173" t="s">
        <v>84</v>
      </c>
      <c r="AY141" s="15" t="s">
        <v>124</v>
      </c>
      <c r="BE141" s="174">
        <f>IF(N141="základní",J141,0)</f>
        <v>5382.3999999999996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5" t="s">
        <v>82</v>
      </c>
      <c r="BK141" s="174">
        <f>ROUND(I141*H141,2)</f>
        <v>5382.3999999999996</v>
      </c>
      <c r="BL141" s="15" t="s">
        <v>130</v>
      </c>
      <c r="BM141" s="173" t="s">
        <v>164</v>
      </c>
    </row>
    <row r="142" s="12" customFormat="1" ht="22.8" customHeight="1">
      <c r="A142" s="12"/>
      <c r="B142" s="149"/>
      <c r="C142" s="12"/>
      <c r="D142" s="150" t="s">
        <v>73</v>
      </c>
      <c r="E142" s="159" t="s">
        <v>155</v>
      </c>
      <c r="F142" s="159" t="s">
        <v>165</v>
      </c>
      <c r="G142" s="12"/>
      <c r="H142" s="12"/>
      <c r="I142" s="12"/>
      <c r="J142" s="160">
        <f>BK142</f>
        <v>30067.419999999998</v>
      </c>
      <c r="K142" s="12"/>
      <c r="L142" s="149"/>
      <c r="M142" s="153"/>
      <c r="N142" s="154"/>
      <c r="O142" s="154"/>
      <c r="P142" s="155">
        <f>SUM(P143:P154)</f>
        <v>12.172000000000001</v>
      </c>
      <c r="Q142" s="154"/>
      <c r="R142" s="155">
        <f>SUM(R143:R154)</f>
        <v>1.9999359999999999</v>
      </c>
      <c r="S142" s="154"/>
      <c r="T142" s="156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0" t="s">
        <v>82</v>
      </c>
      <c r="AT142" s="157" t="s">
        <v>73</v>
      </c>
      <c r="AU142" s="157" t="s">
        <v>82</v>
      </c>
      <c r="AY142" s="150" t="s">
        <v>124</v>
      </c>
      <c r="BK142" s="158">
        <f>SUM(BK143:BK154)</f>
        <v>30067.419999999998</v>
      </c>
    </row>
    <row r="143" s="2" customFormat="1" ht="21.75" customHeight="1">
      <c r="A143" s="28"/>
      <c r="B143" s="161"/>
      <c r="C143" s="162" t="s">
        <v>166</v>
      </c>
      <c r="D143" s="162" t="s">
        <v>126</v>
      </c>
      <c r="E143" s="163" t="s">
        <v>167</v>
      </c>
      <c r="F143" s="164" t="s">
        <v>168</v>
      </c>
      <c r="G143" s="165" t="s">
        <v>169</v>
      </c>
      <c r="H143" s="166">
        <v>17</v>
      </c>
      <c r="I143" s="167">
        <v>67.299999999999997</v>
      </c>
      <c r="J143" s="167">
        <f>ROUND(I143*H143,2)</f>
        <v>1144.0999999999999</v>
      </c>
      <c r="K143" s="168"/>
      <c r="L143" s="29"/>
      <c r="M143" s="169" t="s">
        <v>1</v>
      </c>
      <c r="N143" s="170" t="s">
        <v>39</v>
      </c>
      <c r="O143" s="171">
        <v>0.17100000000000001</v>
      </c>
      <c r="P143" s="171">
        <f>O143*H143</f>
        <v>2.907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3" t="s">
        <v>130</v>
      </c>
      <c r="AT143" s="173" t="s">
        <v>126</v>
      </c>
      <c r="AU143" s="173" t="s">
        <v>84</v>
      </c>
      <c r="AY143" s="15" t="s">
        <v>124</v>
      </c>
      <c r="BE143" s="174">
        <f>IF(N143="základní",J143,0)</f>
        <v>1144.0999999999999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5" t="s">
        <v>82</v>
      </c>
      <c r="BK143" s="174">
        <f>ROUND(I143*H143,2)</f>
        <v>1144.0999999999999</v>
      </c>
      <c r="BL143" s="15" t="s">
        <v>130</v>
      </c>
      <c r="BM143" s="173" t="s">
        <v>170</v>
      </c>
    </row>
    <row r="144" s="2" customFormat="1" ht="21.75" customHeight="1">
      <c r="A144" s="28"/>
      <c r="B144" s="161"/>
      <c r="C144" s="175" t="s">
        <v>171</v>
      </c>
      <c r="D144" s="175" t="s">
        <v>156</v>
      </c>
      <c r="E144" s="176" t="s">
        <v>172</v>
      </c>
      <c r="F144" s="177" t="s">
        <v>173</v>
      </c>
      <c r="G144" s="178" t="s">
        <v>169</v>
      </c>
      <c r="H144" s="179">
        <v>17</v>
      </c>
      <c r="I144" s="180">
        <v>27</v>
      </c>
      <c r="J144" s="180">
        <f>ROUND(I144*H144,2)</f>
        <v>459</v>
      </c>
      <c r="K144" s="181"/>
      <c r="L144" s="182"/>
      <c r="M144" s="183" t="s">
        <v>1</v>
      </c>
      <c r="N144" s="184" t="s">
        <v>39</v>
      </c>
      <c r="O144" s="171">
        <v>0</v>
      </c>
      <c r="P144" s="171">
        <f>O144*H144</f>
        <v>0</v>
      </c>
      <c r="Q144" s="171">
        <v>0.00027</v>
      </c>
      <c r="R144" s="171">
        <f>Q144*H144</f>
        <v>0.0045900000000000003</v>
      </c>
      <c r="S144" s="171">
        <v>0</v>
      </c>
      <c r="T144" s="172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3" t="s">
        <v>155</v>
      </c>
      <c r="AT144" s="173" t="s">
        <v>156</v>
      </c>
      <c r="AU144" s="173" t="s">
        <v>84</v>
      </c>
      <c r="AY144" s="15" t="s">
        <v>124</v>
      </c>
      <c r="BE144" s="174">
        <f>IF(N144="základní",J144,0)</f>
        <v>459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5" t="s">
        <v>82</v>
      </c>
      <c r="BK144" s="174">
        <f>ROUND(I144*H144,2)</f>
        <v>459</v>
      </c>
      <c r="BL144" s="15" t="s">
        <v>130</v>
      </c>
      <c r="BM144" s="173" t="s">
        <v>174</v>
      </c>
    </row>
    <row r="145" s="2" customFormat="1" ht="33" customHeight="1">
      <c r="A145" s="28"/>
      <c r="B145" s="161"/>
      <c r="C145" s="162" t="s">
        <v>175</v>
      </c>
      <c r="D145" s="162" t="s">
        <v>126</v>
      </c>
      <c r="E145" s="163" t="s">
        <v>176</v>
      </c>
      <c r="F145" s="164" t="s">
        <v>177</v>
      </c>
      <c r="G145" s="165" t="s">
        <v>178</v>
      </c>
      <c r="H145" s="166">
        <v>1</v>
      </c>
      <c r="I145" s="167">
        <v>4260</v>
      </c>
      <c r="J145" s="167">
        <f>ROUND(I145*H145,2)</f>
        <v>4260</v>
      </c>
      <c r="K145" s="168"/>
      <c r="L145" s="29"/>
      <c r="M145" s="169" t="s">
        <v>1</v>
      </c>
      <c r="N145" s="170" t="s">
        <v>39</v>
      </c>
      <c r="O145" s="171">
        <v>4.5830000000000002</v>
      </c>
      <c r="P145" s="171">
        <f>O145*H145</f>
        <v>4.5830000000000002</v>
      </c>
      <c r="Q145" s="171">
        <v>1.7265999999999999</v>
      </c>
      <c r="R145" s="171">
        <f>Q145*H145</f>
        <v>1.7265999999999999</v>
      </c>
      <c r="S145" s="171">
        <v>0</v>
      </c>
      <c r="T145" s="172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3" t="s">
        <v>130</v>
      </c>
      <c r="AT145" s="173" t="s">
        <v>126</v>
      </c>
      <c r="AU145" s="173" t="s">
        <v>84</v>
      </c>
      <c r="AY145" s="15" t="s">
        <v>124</v>
      </c>
      <c r="BE145" s="174">
        <f>IF(N145="základní",J145,0)</f>
        <v>4260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5" t="s">
        <v>82</v>
      </c>
      <c r="BK145" s="174">
        <f>ROUND(I145*H145,2)</f>
        <v>4260</v>
      </c>
      <c r="BL145" s="15" t="s">
        <v>130</v>
      </c>
      <c r="BM145" s="173" t="s">
        <v>179</v>
      </c>
    </row>
    <row r="146" s="2" customFormat="1" ht="21.75" customHeight="1">
      <c r="A146" s="28"/>
      <c r="B146" s="161"/>
      <c r="C146" s="175" t="s">
        <v>180</v>
      </c>
      <c r="D146" s="175" t="s">
        <v>156</v>
      </c>
      <c r="E146" s="176" t="s">
        <v>181</v>
      </c>
      <c r="F146" s="177" t="s">
        <v>182</v>
      </c>
      <c r="G146" s="178" t="s">
        <v>178</v>
      </c>
      <c r="H146" s="179">
        <v>1</v>
      </c>
      <c r="I146" s="180">
        <v>11369</v>
      </c>
      <c r="J146" s="180">
        <f>ROUND(I146*H146,2)</f>
        <v>11369</v>
      </c>
      <c r="K146" s="181"/>
      <c r="L146" s="182"/>
      <c r="M146" s="183" t="s">
        <v>1</v>
      </c>
      <c r="N146" s="184" t="s">
        <v>39</v>
      </c>
      <c r="O146" s="171">
        <v>0</v>
      </c>
      <c r="P146" s="171">
        <f>O146*H146</f>
        <v>0</v>
      </c>
      <c r="Q146" s="171">
        <v>0.070000000000000007</v>
      </c>
      <c r="R146" s="171">
        <f>Q146*H146</f>
        <v>0.070000000000000007</v>
      </c>
      <c r="S146" s="171">
        <v>0</v>
      </c>
      <c r="T146" s="172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3" t="s">
        <v>155</v>
      </c>
      <c r="AT146" s="173" t="s">
        <v>156</v>
      </c>
      <c r="AU146" s="173" t="s">
        <v>84</v>
      </c>
      <c r="AY146" s="15" t="s">
        <v>124</v>
      </c>
      <c r="BE146" s="174">
        <f>IF(N146="základní",J146,0)</f>
        <v>11369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5" t="s">
        <v>82</v>
      </c>
      <c r="BK146" s="174">
        <f>ROUND(I146*H146,2)</f>
        <v>11369</v>
      </c>
      <c r="BL146" s="15" t="s">
        <v>130</v>
      </c>
      <c r="BM146" s="173" t="s">
        <v>183</v>
      </c>
    </row>
    <row r="147" s="2" customFormat="1" ht="21.75" customHeight="1">
      <c r="A147" s="28"/>
      <c r="B147" s="161"/>
      <c r="C147" s="162" t="s">
        <v>184</v>
      </c>
      <c r="D147" s="162" t="s">
        <v>126</v>
      </c>
      <c r="E147" s="163" t="s">
        <v>185</v>
      </c>
      <c r="F147" s="164" t="s">
        <v>186</v>
      </c>
      <c r="G147" s="165" t="s">
        <v>178</v>
      </c>
      <c r="H147" s="166">
        <v>1</v>
      </c>
      <c r="I147" s="167">
        <v>1140</v>
      </c>
      <c r="J147" s="167">
        <f>ROUND(I147*H147,2)</f>
        <v>1140</v>
      </c>
      <c r="K147" s="168"/>
      <c r="L147" s="29"/>
      <c r="M147" s="169" t="s">
        <v>1</v>
      </c>
      <c r="N147" s="170" t="s">
        <v>39</v>
      </c>
      <c r="O147" s="171">
        <v>0.5</v>
      </c>
      <c r="P147" s="171">
        <f>O147*H147</f>
        <v>0.5</v>
      </c>
      <c r="Q147" s="171">
        <v>0.040050000000000002</v>
      </c>
      <c r="R147" s="171">
        <f>Q147*H147</f>
        <v>0.040050000000000002</v>
      </c>
      <c r="S147" s="171">
        <v>0</v>
      </c>
      <c r="T147" s="172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3" t="s">
        <v>130</v>
      </c>
      <c r="AT147" s="173" t="s">
        <v>126</v>
      </c>
      <c r="AU147" s="173" t="s">
        <v>84</v>
      </c>
      <c r="AY147" s="15" t="s">
        <v>124</v>
      </c>
      <c r="BE147" s="174">
        <f>IF(N147="základní",J147,0)</f>
        <v>1140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5" t="s">
        <v>82</v>
      </c>
      <c r="BK147" s="174">
        <f>ROUND(I147*H147,2)</f>
        <v>1140</v>
      </c>
      <c r="BL147" s="15" t="s">
        <v>130</v>
      </c>
      <c r="BM147" s="173" t="s">
        <v>187</v>
      </c>
    </row>
    <row r="148" s="2" customFormat="1" ht="33" customHeight="1">
      <c r="A148" s="28"/>
      <c r="B148" s="161"/>
      <c r="C148" s="162" t="s">
        <v>8</v>
      </c>
      <c r="D148" s="162" t="s">
        <v>126</v>
      </c>
      <c r="E148" s="163" t="s">
        <v>188</v>
      </c>
      <c r="F148" s="164" t="s">
        <v>189</v>
      </c>
      <c r="G148" s="165" t="s">
        <v>178</v>
      </c>
      <c r="H148" s="166">
        <v>1</v>
      </c>
      <c r="I148" s="167">
        <v>1270</v>
      </c>
      <c r="J148" s="167">
        <f>ROUND(I148*H148,2)</f>
        <v>1270</v>
      </c>
      <c r="K148" s="168"/>
      <c r="L148" s="29"/>
      <c r="M148" s="169" t="s">
        <v>1</v>
      </c>
      <c r="N148" s="170" t="s">
        <v>39</v>
      </c>
      <c r="O148" s="171">
        <v>0.5</v>
      </c>
      <c r="P148" s="171">
        <f>O148*H148</f>
        <v>0.5</v>
      </c>
      <c r="Q148" s="171">
        <v>0.064049999999999996</v>
      </c>
      <c r="R148" s="171">
        <f>Q148*H148</f>
        <v>0.064049999999999996</v>
      </c>
      <c r="S148" s="171">
        <v>0</v>
      </c>
      <c r="T148" s="172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3" t="s">
        <v>130</v>
      </c>
      <c r="AT148" s="173" t="s">
        <v>126</v>
      </c>
      <c r="AU148" s="173" t="s">
        <v>84</v>
      </c>
      <c r="AY148" s="15" t="s">
        <v>124</v>
      </c>
      <c r="BE148" s="174">
        <f>IF(N148="základní",J148,0)</f>
        <v>1270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15" t="s">
        <v>82</v>
      </c>
      <c r="BK148" s="174">
        <f>ROUND(I148*H148,2)</f>
        <v>1270</v>
      </c>
      <c r="BL148" s="15" t="s">
        <v>130</v>
      </c>
      <c r="BM148" s="173" t="s">
        <v>190</v>
      </c>
    </row>
    <row r="149" s="2" customFormat="1" ht="33" customHeight="1">
      <c r="A149" s="28"/>
      <c r="B149" s="161"/>
      <c r="C149" s="162" t="s">
        <v>191</v>
      </c>
      <c r="D149" s="162" t="s">
        <v>126</v>
      </c>
      <c r="E149" s="163" t="s">
        <v>192</v>
      </c>
      <c r="F149" s="164" t="s">
        <v>193</v>
      </c>
      <c r="G149" s="165" t="s">
        <v>178</v>
      </c>
      <c r="H149" s="166">
        <v>2</v>
      </c>
      <c r="I149" s="167">
        <v>1990</v>
      </c>
      <c r="J149" s="167">
        <f>ROUND(I149*H149,2)</f>
        <v>3980</v>
      </c>
      <c r="K149" s="168"/>
      <c r="L149" s="29"/>
      <c r="M149" s="169" t="s">
        <v>1</v>
      </c>
      <c r="N149" s="170" t="s">
        <v>39</v>
      </c>
      <c r="O149" s="171">
        <v>0.33300000000000002</v>
      </c>
      <c r="P149" s="171">
        <f>O149*H149</f>
        <v>0.66600000000000004</v>
      </c>
      <c r="Q149" s="171">
        <v>0.01196</v>
      </c>
      <c r="R149" s="171">
        <f>Q149*H149</f>
        <v>0.02392</v>
      </c>
      <c r="S149" s="171">
        <v>0</v>
      </c>
      <c r="T149" s="172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3" t="s">
        <v>130</v>
      </c>
      <c r="AT149" s="173" t="s">
        <v>126</v>
      </c>
      <c r="AU149" s="173" t="s">
        <v>84</v>
      </c>
      <c r="AY149" s="15" t="s">
        <v>124</v>
      </c>
      <c r="BE149" s="174">
        <f>IF(N149="základní",J149,0)</f>
        <v>3980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5" t="s">
        <v>82</v>
      </c>
      <c r="BK149" s="174">
        <f>ROUND(I149*H149,2)</f>
        <v>3980</v>
      </c>
      <c r="BL149" s="15" t="s">
        <v>130</v>
      </c>
      <c r="BM149" s="173" t="s">
        <v>194</v>
      </c>
    </row>
    <row r="150" s="2" customFormat="1" ht="33" customHeight="1">
      <c r="A150" s="28"/>
      <c r="B150" s="161"/>
      <c r="C150" s="162" t="s">
        <v>195</v>
      </c>
      <c r="D150" s="162" t="s">
        <v>126</v>
      </c>
      <c r="E150" s="163" t="s">
        <v>196</v>
      </c>
      <c r="F150" s="164" t="s">
        <v>197</v>
      </c>
      <c r="G150" s="165" t="s">
        <v>178</v>
      </c>
      <c r="H150" s="166">
        <v>2</v>
      </c>
      <c r="I150" s="167">
        <v>72.099999999999994</v>
      </c>
      <c r="J150" s="167">
        <f>ROUND(I150*H150,2)</f>
        <v>144.19999999999999</v>
      </c>
      <c r="K150" s="168"/>
      <c r="L150" s="29"/>
      <c r="M150" s="169" t="s">
        <v>1</v>
      </c>
      <c r="N150" s="170" t="s">
        <v>39</v>
      </c>
      <c r="O150" s="171">
        <v>0.22</v>
      </c>
      <c r="P150" s="171">
        <f>O150*H150</f>
        <v>0.44</v>
      </c>
      <c r="Q150" s="171">
        <v>0</v>
      </c>
      <c r="R150" s="171">
        <f>Q150*H150</f>
        <v>0</v>
      </c>
      <c r="S150" s="171">
        <v>0</v>
      </c>
      <c r="T150" s="172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3" t="s">
        <v>130</v>
      </c>
      <c r="AT150" s="173" t="s">
        <v>126</v>
      </c>
      <c r="AU150" s="173" t="s">
        <v>84</v>
      </c>
      <c r="AY150" s="15" t="s">
        <v>124</v>
      </c>
      <c r="BE150" s="174">
        <f>IF(N150="základní",J150,0)</f>
        <v>144.19999999999999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15" t="s">
        <v>82</v>
      </c>
      <c r="BK150" s="174">
        <f>ROUND(I150*H150,2)</f>
        <v>144.19999999999999</v>
      </c>
      <c r="BL150" s="15" t="s">
        <v>130</v>
      </c>
      <c r="BM150" s="173" t="s">
        <v>198</v>
      </c>
    </row>
    <row r="151" s="2" customFormat="1" ht="33" customHeight="1">
      <c r="A151" s="28"/>
      <c r="B151" s="161"/>
      <c r="C151" s="162" t="s">
        <v>199</v>
      </c>
      <c r="D151" s="162" t="s">
        <v>126</v>
      </c>
      <c r="E151" s="163" t="s">
        <v>200</v>
      </c>
      <c r="F151" s="164" t="s">
        <v>201</v>
      </c>
      <c r="G151" s="165" t="s">
        <v>178</v>
      </c>
      <c r="H151" s="166">
        <v>2</v>
      </c>
      <c r="I151" s="167">
        <v>2540</v>
      </c>
      <c r="J151" s="167">
        <f>ROUND(I151*H151,2)</f>
        <v>5080</v>
      </c>
      <c r="K151" s="168"/>
      <c r="L151" s="29"/>
      <c r="M151" s="169" t="s">
        <v>1</v>
      </c>
      <c r="N151" s="170" t="s">
        <v>39</v>
      </c>
      <c r="O151" s="171">
        <v>0.34999999999999998</v>
      </c>
      <c r="P151" s="171">
        <f>O151*H151</f>
        <v>0.69999999999999996</v>
      </c>
      <c r="Q151" s="171">
        <v>0.031189999999999999</v>
      </c>
      <c r="R151" s="171">
        <f>Q151*H151</f>
        <v>0.062379999999999998</v>
      </c>
      <c r="S151" s="171">
        <v>0</v>
      </c>
      <c r="T151" s="172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3" t="s">
        <v>130</v>
      </c>
      <c r="AT151" s="173" t="s">
        <v>126</v>
      </c>
      <c r="AU151" s="173" t="s">
        <v>84</v>
      </c>
      <c r="AY151" s="15" t="s">
        <v>124</v>
      </c>
      <c r="BE151" s="174">
        <f>IF(N151="základní",J151,0)</f>
        <v>5080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5" t="s">
        <v>82</v>
      </c>
      <c r="BK151" s="174">
        <f>ROUND(I151*H151,2)</f>
        <v>5080</v>
      </c>
      <c r="BL151" s="15" t="s">
        <v>130</v>
      </c>
      <c r="BM151" s="173" t="s">
        <v>202</v>
      </c>
    </row>
    <row r="152" s="2" customFormat="1" ht="16.5" customHeight="1">
      <c r="A152" s="28"/>
      <c r="B152" s="161"/>
      <c r="C152" s="162" t="s">
        <v>203</v>
      </c>
      <c r="D152" s="162" t="s">
        <v>126</v>
      </c>
      <c r="E152" s="163" t="s">
        <v>204</v>
      </c>
      <c r="F152" s="164" t="s">
        <v>205</v>
      </c>
      <c r="G152" s="165" t="s">
        <v>169</v>
      </c>
      <c r="H152" s="166">
        <v>6.2000000000000002</v>
      </c>
      <c r="I152" s="167">
        <v>47.200000000000003</v>
      </c>
      <c r="J152" s="167">
        <f>ROUND(I152*H152,2)</f>
        <v>292.63999999999999</v>
      </c>
      <c r="K152" s="168"/>
      <c r="L152" s="29"/>
      <c r="M152" s="169" t="s">
        <v>1</v>
      </c>
      <c r="N152" s="170" t="s">
        <v>39</v>
      </c>
      <c r="O152" s="171">
        <v>0.053999999999999999</v>
      </c>
      <c r="P152" s="171">
        <f>O152*H152</f>
        <v>0.33479999999999999</v>
      </c>
      <c r="Q152" s="171">
        <v>0.00019000000000000001</v>
      </c>
      <c r="R152" s="171">
        <f>Q152*H152</f>
        <v>0.001178</v>
      </c>
      <c r="S152" s="171">
        <v>0</v>
      </c>
      <c r="T152" s="172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3" t="s">
        <v>130</v>
      </c>
      <c r="AT152" s="173" t="s">
        <v>126</v>
      </c>
      <c r="AU152" s="173" t="s">
        <v>84</v>
      </c>
      <c r="AY152" s="15" t="s">
        <v>124</v>
      </c>
      <c r="BE152" s="174">
        <f>IF(N152="základní",J152,0)</f>
        <v>292.63999999999999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5" t="s">
        <v>82</v>
      </c>
      <c r="BK152" s="174">
        <f>ROUND(I152*H152,2)</f>
        <v>292.63999999999999</v>
      </c>
      <c r="BL152" s="15" t="s">
        <v>130</v>
      </c>
      <c r="BM152" s="173" t="s">
        <v>206</v>
      </c>
    </row>
    <row r="153" s="2" customFormat="1" ht="16.5" customHeight="1">
      <c r="A153" s="28"/>
      <c r="B153" s="161"/>
      <c r="C153" s="162" t="s">
        <v>207</v>
      </c>
      <c r="D153" s="162" t="s">
        <v>126</v>
      </c>
      <c r="E153" s="163" t="s">
        <v>208</v>
      </c>
      <c r="F153" s="164" t="s">
        <v>209</v>
      </c>
      <c r="G153" s="165" t="s">
        <v>169</v>
      </c>
      <c r="H153" s="166">
        <v>6.2000000000000002</v>
      </c>
      <c r="I153" s="167">
        <v>11.9</v>
      </c>
      <c r="J153" s="167">
        <f>ROUND(I153*H153,2)</f>
        <v>73.780000000000001</v>
      </c>
      <c r="K153" s="168"/>
      <c r="L153" s="29"/>
      <c r="M153" s="169" t="s">
        <v>1</v>
      </c>
      <c r="N153" s="170" t="s">
        <v>39</v>
      </c>
      <c r="O153" s="171">
        <v>0.023</v>
      </c>
      <c r="P153" s="171">
        <f>O153*H153</f>
        <v>0.14260000000000001</v>
      </c>
      <c r="Q153" s="171">
        <v>6.9999999999999994E-05</v>
      </c>
      <c r="R153" s="171">
        <f>Q153*H153</f>
        <v>0.00043399999999999998</v>
      </c>
      <c r="S153" s="171">
        <v>0</v>
      </c>
      <c r="T153" s="172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3" t="s">
        <v>130</v>
      </c>
      <c r="AT153" s="173" t="s">
        <v>126</v>
      </c>
      <c r="AU153" s="173" t="s">
        <v>84</v>
      </c>
      <c r="AY153" s="15" t="s">
        <v>124</v>
      </c>
      <c r="BE153" s="174">
        <f>IF(N153="základní",J153,0)</f>
        <v>73.780000000000001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5" t="s">
        <v>82</v>
      </c>
      <c r="BK153" s="174">
        <f>ROUND(I153*H153,2)</f>
        <v>73.780000000000001</v>
      </c>
      <c r="BL153" s="15" t="s">
        <v>130</v>
      </c>
      <c r="BM153" s="173" t="s">
        <v>210</v>
      </c>
    </row>
    <row r="154" s="2" customFormat="1" ht="16.5" customHeight="1">
      <c r="A154" s="28"/>
      <c r="B154" s="161"/>
      <c r="C154" s="162" t="s">
        <v>7</v>
      </c>
      <c r="D154" s="162" t="s">
        <v>126</v>
      </c>
      <c r="E154" s="163" t="s">
        <v>211</v>
      </c>
      <c r="F154" s="164" t="s">
        <v>212</v>
      </c>
      <c r="G154" s="165" t="s">
        <v>169</v>
      </c>
      <c r="H154" s="166">
        <v>51.799999999999997</v>
      </c>
      <c r="I154" s="167">
        <v>16.5</v>
      </c>
      <c r="J154" s="167">
        <f>ROUND(I154*H154,2)</f>
        <v>854.70000000000005</v>
      </c>
      <c r="K154" s="168"/>
      <c r="L154" s="29"/>
      <c r="M154" s="169" t="s">
        <v>1</v>
      </c>
      <c r="N154" s="170" t="s">
        <v>39</v>
      </c>
      <c r="O154" s="171">
        <v>0.027</v>
      </c>
      <c r="P154" s="171">
        <f>O154*H154</f>
        <v>1.3985999999999998</v>
      </c>
      <c r="Q154" s="171">
        <v>0.00012999999999999999</v>
      </c>
      <c r="R154" s="171">
        <f>Q154*H154</f>
        <v>0.0067339999999999987</v>
      </c>
      <c r="S154" s="171">
        <v>0</v>
      </c>
      <c r="T154" s="172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3" t="s">
        <v>130</v>
      </c>
      <c r="AT154" s="173" t="s">
        <v>126</v>
      </c>
      <c r="AU154" s="173" t="s">
        <v>84</v>
      </c>
      <c r="AY154" s="15" t="s">
        <v>124</v>
      </c>
      <c r="BE154" s="174">
        <f>IF(N154="základní",J154,0)</f>
        <v>854.70000000000005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5" t="s">
        <v>82</v>
      </c>
      <c r="BK154" s="174">
        <f>ROUND(I154*H154,2)</f>
        <v>854.70000000000005</v>
      </c>
      <c r="BL154" s="15" t="s">
        <v>130</v>
      </c>
      <c r="BM154" s="173" t="s">
        <v>213</v>
      </c>
    </row>
    <row r="155" s="12" customFormat="1" ht="25.92" customHeight="1">
      <c r="A155" s="12"/>
      <c r="B155" s="149"/>
      <c r="C155" s="12"/>
      <c r="D155" s="150" t="s">
        <v>73</v>
      </c>
      <c r="E155" s="151" t="s">
        <v>214</v>
      </c>
      <c r="F155" s="151" t="s">
        <v>215</v>
      </c>
      <c r="G155" s="12"/>
      <c r="H155" s="12"/>
      <c r="I155" s="12"/>
      <c r="J155" s="152">
        <f>BK155</f>
        <v>452196.44</v>
      </c>
      <c r="K155" s="12"/>
      <c r="L155" s="149"/>
      <c r="M155" s="153"/>
      <c r="N155" s="154"/>
      <c r="O155" s="154"/>
      <c r="P155" s="155">
        <f>P156+P181+P207+P211+P235</f>
        <v>259.78949999999998</v>
      </c>
      <c r="Q155" s="154"/>
      <c r="R155" s="155">
        <f>R156+R181+R207+R211+R235</f>
        <v>0.77827599999999997</v>
      </c>
      <c r="S155" s="154"/>
      <c r="T155" s="156">
        <f>T156+T181+T207+T211+T235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0" t="s">
        <v>84</v>
      </c>
      <c r="AT155" s="157" t="s">
        <v>73</v>
      </c>
      <c r="AU155" s="157" t="s">
        <v>74</v>
      </c>
      <c r="AY155" s="150" t="s">
        <v>124</v>
      </c>
      <c r="BK155" s="158">
        <f>BK156+BK181+BK207+BK211+BK235</f>
        <v>452196.44</v>
      </c>
    </row>
    <row r="156" s="12" customFormat="1" ht="22.8" customHeight="1">
      <c r="A156" s="12"/>
      <c r="B156" s="149"/>
      <c r="C156" s="12"/>
      <c r="D156" s="150" t="s">
        <v>73</v>
      </c>
      <c r="E156" s="159" t="s">
        <v>216</v>
      </c>
      <c r="F156" s="159" t="s">
        <v>217</v>
      </c>
      <c r="G156" s="12"/>
      <c r="H156" s="12"/>
      <c r="I156" s="12"/>
      <c r="J156" s="160">
        <f>BK156</f>
        <v>141580.53</v>
      </c>
      <c r="K156" s="12"/>
      <c r="L156" s="149"/>
      <c r="M156" s="153"/>
      <c r="N156" s="154"/>
      <c r="O156" s="154"/>
      <c r="P156" s="155">
        <f>SUM(P157:P180)</f>
        <v>90.6447</v>
      </c>
      <c r="Q156" s="154"/>
      <c r="R156" s="155">
        <f>SUM(R157:R180)</f>
        <v>0.30732199999999998</v>
      </c>
      <c r="S156" s="154"/>
      <c r="T156" s="156">
        <f>SUM(T157:T180)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0" t="s">
        <v>84</v>
      </c>
      <c r="AT156" s="157" t="s">
        <v>73</v>
      </c>
      <c r="AU156" s="157" t="s">
        <v>82</v>
      </c>
      <c r="AY156" s="150" t="s">
        <v>124</v>
      </c>
      <c r="BK156" s="158">
        <f>SUM(BK157:BK180)</f>
        <v>141580.53</v>
      </c>
    </row>
    <row r="157" s="2" customFormat="1" ht="16.5" customHeight="1">
      <c r="A157" s="28"/>
      <c r="B157" s="161"/>
      <c r="C157" s="162" t="s">
        <v>218</v>
      </c>
      <c r="D157" s="162" t="s">
        <v>126</v>
      </c>
      <c r="E157" s="163" t="s">
        <v>219</v>
      </c>
      <c r="F157" s="164" t="s">
        <v>220</v>
      </c>
      <c r="G157" s="165" t="s">
        <v>169</v>
      </c>
      <c r="H157" s="166">
        <v>16.699999999999999</v>
      </c>
      <c r="I157" s="167">
        <v>334</v>
      </c>
      <c r="J157" s="167">
        <f>ROUND(I157*H157,2)</f>
        <v>5577.8000000000002</v>
      </c>
      <c r="K157" s="168"/>
      <c r="L157" s="29"/>
      <c r="M157" s="169" t="s">
        <v>1</v>
      </c>
      <c r="N157" s="170" t="s">
        <v>39</v>
      </c>
      <c r="O157" s="171">
        <v>0.36299999999999999</v>
      </c>
      <c r="P157" s="171">
        <f>O157*H157</f>
        <v>6.0620999999999992</v>
      </c>
      <c r="Q157" s="171">
        <v>0.0012600000000000001</v>
      </c>
      <c r="R157" s="171">
        <f>Q157*H157</f>
        <v>0.021042000000000002</v>
      </c>
      <c r="S157" s="171">
        <v>0</v>
      </c>
      <c r="T157" s="172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3" t="s">
        <v>191</v>
      </c>
      <c r="AT157" s="173" t="s">
        <v>126</v>
      </c>
      <c r="AU157" s="173" t="s">
        <v>84</v>
      </c>
      <c r="AY157" s="15" t="s">
        <v>124</v>
      </c>
      <c r="BE157" s="174">
        <f>IF(N157="základní",J157,0)</f>
        <v>5577.8000000000002</v>
      </c>
      <c r="BF157" s="174">
        <f>IF(N157="snížená",J157,0)</f>
        <v>0</v>
      </c>
      <c r="BG157" s="174">
        <f>IF(N157="zákl. přenesená",J157,0)</f>
        <v>0</v>
      </c>
      <c r="BH157" s="174">
        <f>IF(N157="sníž. přenesená",J157,0)</f>
        <v>0</v>
      </c>
      <c r="BI157" s="174">
        <f>IF(N157="nulová",J157,0)</f>
        <v>0</v>
      </c>
      <c r="BJ157" s="15" t="s">
        <v>82</v>
      </c>
      <c r="BK157" s="174">
        <f>ROUND(I157*H157,2)</f>
        <v>5577.8000000000002</v>
      </c>
      <c r="BL157" s="15" t="s">
        <v>191</v>
      </c>
      <c r="BM157" s="173" t="s">
        <v>221</v>
      </c>
    </row>
    <row r="158" s="2" customFormat="1" ht="16.5" customHeight="1">
      <c r="A158" s="28"/>
      <c r="B158" s="161"/>
      <c r="C158" s="162" t="s">
        <v>222</v>
      </c>
      <c r="D158" s="162" t="s">
        <v>126</v>
      </c>
      <c r="E158" s="163" t="s">
        <v>223</v>
      </c>
      <c r="F158" s="164" t="s">
        <v>224</v>
      </c>
      <c r="G158" s="165" t="s">
        <v>169</v>
      </c>
      <c r="H158" s="166">
        <v>67.5</v>
      </c>
      <c r="I158" s="167">
        <v>423</v>
      </c>
      <c r="J158" s="167">
        <f>ROUND(I158*H158,2)</f>
        <v>28552.5</v>
      </c>
      <c r="K158" s="168"/>
      <c r="L158" s="29"/>
      <c r="M158" s="169" t="s">
        <v>1</v>
      </c>
      <c r="N158" s="170" t="s">
        <v>39</v>
      </c>
      <c r="O158" s="171">
        <v>0.38300000000000001</v>
      </c>
      <c r="P158" s="171">
        <f>O158*H158</f>
        <v>25.852499999999999</v>
      </c>
      <c r="Q158" s="171">
        <v>0.0017700000000000001</v>
      </c>
      <c r="R158" s="171">
        <f>Q158*H158</f>
        <v>0.11947500000000001</v>
      </c>
      <c r="S158" s="171">
        <v>0</v>
      </c>
      <c r="T158" s="172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3" t="s">
        <v>191</v>
      </c>
      <c r="AT158" s="173" t="s">
        <v>126</v>
      </c>
      <c r="AU158" s="173" t="s">
        <v>84</v>
      </c>
      <c r="AY158" s="15" t="s">
        <v>124</v>
      </c>
      <c r="BE158" s="174">
        <f>IF(N158="základní",J158,0)</f>
        <v>28552.5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5" t="s">
        <v>82</v>
      </c>
      <c r="BK158" s="174">
        <f>ROUND(I158*H158,2)</f>
        <v>28552.5</v>
      </c>
      <c r="BL158" s="15" t="s">
        <v>191</v>
      </c>
      <c r="BM158" s="173" t="s">
        <v>225</v>
      </c>
    </row>
    <row r="159" s="2" customFormat="1" ht="16.5" customHeight="1">
      <c r="A159" s="28"/>
      <c r="B159" s="161"/>
      <c r="C159" s="162" t="s">
        <v>226</v>
      </c>
      <c r="D159" s="162" t="s">
        <v>126</v>
      </c>
      <c r="E159" s="163" t="s">
        <v>227</v>
      </c>
      <c r="F159" s="164" t="s">
        <v>228</v>
      </c>
      <c r="G159" s="165" t="s">
        <v>169</v>
      </c>
      <c r="H159" s="166">
        <v>31.899999999999999</v>
      </c>
      <c r="I159" s="167">
        <v>532</v>
      </c>
      <c r="J159" s="167">
        <f>ROUND(I159*H159,2)</f>
        <v>16970.799999999999</v>
      </c>
      <c r="K159" s="168"/>
      <c r="L159" s="29"/>
      <c r="M159" s="169" t="s">
        <v>1</v>
      </c>
      <c r="N159" s="170" t="s">
        <v>39</v>
      </c>
      <c r="O159" s="171">
        <v>0.40400000000000003</v>
      </c>
      <c r="P159" s="171">
        <f>O159*H159</f>
        <v>12.887600000000001</v>
      </c>
      <c r="Q159" s="171">
        <v>0.0027699999999999999</v>
      </c>
      <c r="R159" s="171">
        <f>Q159*H159</f>
        <v>0.088362999999999997</v>
      </c>
      <c r="S159" s="171">
        <v>0</v>
      </c>
      <c r="T159" s="172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3" t="s">
        <v>191</v>
      </c>
      <c r="AT159" s="173" t="s">
        <v>126</v>
      </c>
      <c r="AU159" s="173" t="s">
        <v>84</v>
      </c>
      <c r="AY159" s="15" t="s">
        <v>124</v>
      </c>
      <c r="BE159" s="174">
        <f>IF(N159="základní",J159,0)</f>
        <v>16970.799999999999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5" t="s">
        <v>82</v>
      </c>
      <c r="BK159" s="174">
        <f>ROUND(I159*H159,2)</f>
        <v>16970.799999999999</v>
      </c>
      <c r="BL159" s="15" t="s">
        <v>191</v>
      </c>
      <c r="BM159" s="173" t="s">
        <v>229</v>
      </c>
    </row>
    <row r="160" s="2" customFormat="1" ht="16.5" customHeight="1">
      <c r="A160" s="28"/>
      <c r="B160" s="161"/>
      <c r="C160" s="162" t="s">
        <v>230</v>
      </c>
      <c r="D160" s="162" t="s">
        <v>126</v>
      </c>
      <c r="E160" s="163" t="s">
        <v>231</v>
      </c>
      <c r="F160" s="164" t="s">
        <v>232</v>
      </c>
      <c r="G160" s="165" t="s">
        <v>169</v>
      </c>
      <c r="H160" s="166">
        <v>7.2000000000000002</v>
      </c>
      <c r="I160" s="167">
        <v>389</v>
      </c>
      <c r="J160" s="167">
        <f>ROUND(I160*H160,2)</f>
        <v>2800.8000000000002</v>
      </c>
      <c r="K160" s="168"/>
      <c r="L160" s="29"/>
      <c r="M160" s="169" t="s">
        <v>1</v>
      </c>
      <c r="N160" s="170" t="s">
        <v>39</v>
      </c>
      <c r="O160" s="171">
        <v>0.65900000000000003</v>
      </c>
      <c r="P160" s="171">
        <f>O160*H160</f>
        <v>4.7448000000000006</v>
      </c>
      <c r="Q160" s="171">
        <v>0.00029</v>
      </c>
      <c r="R160" s="171">
        <f>Q160*H160</f>
        <v>0.002088</v>
      </c>
      <c r="S160" s="171">
        <v>0</v>
      </c>
      <c r="T160" s="172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3" t="s">
        <v>191</v>
      </c>
      <c r="AT160" s="173" t="s">
        <v>126</v>
      </c>
      <c r="AU160" s="173" t="s">
        <v>84</v>
      </c>
      <c r="AY160" s="15" t="s">
        <v>124</v>
      </c>
      <c r="BE160" s="174">
        <f>IF(N160="základní",J160,0)</f>
        <v>2800.8000000000002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15" t="s">
        <v>82</v>
      </c>
      <c r="BK160" s="174">
        <f>ROUND(I160*H160,2)</f>
        <v>2800.8000000000002</v>
      </c>
      <c r="BL160" s="15" t="s">
        <v>191</v>
      </c>
      <c r="BM160" s="173" t="s">
        <v>233</v>
      </c>
    </row>
    <row r="161" s="2" customFormat="1" ht="16.5" customHeight="1">
      <c r="A161" s="28"/>
      <c r="B161" s="161"/>
      <c r="C161" s="162" t="s">
        <v>234</v>
      </c>
      <c r="D161" s="162" t="s">
        <v>126</v>
      </c>
      <c r="E161" s="163" t="s">
        <v>235</v>
      </c>
      <c r="F161" s="164" t="s">
        <v>236</v>
      </c>
      <c r="G161" s="165" t="s">
        <v>169</v>
      </c>
      <c r="H161" s="166">
        <v>11.6</v>
      </c>
      <c r="I161" s="167">
        <v>431</v>
      </c>
      <c r="J161" s="167">
        <f>ROUND(I161*H161,2)</f>
        <v>4999.6000000000004</v>
      </c>
      <c r="K161" s="168"/>
      <c r="L161" s="29"/>
      <c r="M161" s="169" t="s">
        <v>1</v>
      </c>
      <c r="N161" s="170" t="s">
        <v>39</v>
      </c>
      <c r="O161" s="171">
        <v>0.72799999999999998</v>
      </c>
      <c r="P161" s="171">
        <f>O161*H161</f>
        <v>8.444799999999999</v>
      </c>
      <c r="Q161" s="171">
        <v>0.00035</v>
      </c>
      <c r="R161" s="171">
        <f>Q161*H161</f>
        <v>0.0040600000000000002</v>
      </c>
      <c r="S161" s="171">
        <v>0</v>
      </c>
      <c r="T161" s="172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3" t="s">
        <v>191</v>
      </c>
      <c r="AT161" s="173" t="s">
        <v>126</v>
      </c>
      <c r="AU161" s="173" t="s">
        <v>84</v>
      </c>
      <c r="AY161" s="15" t="s">
        <v>124</v>
      </c>
      <c r="BE161" s="174">
        <f>IF(N161="základní",J161,0)</f>
        <v>4999.6000000000004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5" t="s">
        <v>82</v>
      </c>
      <c r="BK161" s="174">
        <f>ROUND(I161*H161,2)</f>
        <v>4999.6000000000004</v>
      </c>
      <c r="BL161" s="15" t="s">
        <v>191</v>
      </c>
      <c r="BM161" s="173" t="s">
        <v>237</v>
      </c>
    </row>
    <row r="162" s="2" customFormat="1" ht="16.5" customHeight="1">
      <c r="A162" s="28"/>
      <c r="B162" s="161"/>
      <c r="C162" s="162" t="s">
        <v>238</v>
      </c>
      <c r="D162" s="162" t="s">
        <v>126</v>
      </c>
      <c r="E162" s="163" t="s">
        <v>239</v>
      </c>
      <c r="F162" s="164" t="s">
        <v>240</v>
      </c>
      <c r="G162" s="165" t="s">
        <v>169</v>
      </c>
      <c r="H162" s="166">
        <v>1</v>
      </c>
      <c r="I162" s="167">
        <v>494</v>
      </c>
      <c r="J162" s="167">
        <f>ROUND(I162*H162,2)</f>
        <v>494</v>
      </c>
      <c r="K162" s="168"/>
      <c r="L162" s="29"/>
      <c r="M162" s="169" t="s">
        <v>1</v>
      </c>
      <c r="N162" s="170" t="s">
        <v>39</v>
      </c>
      <c r="O162" s="171">
        <v>0.79700000000000004</v>
      </c>
      <c r="P162" s="171">
        <f>O162*H162</f>
        <v>0.79700000000000004</v>
      </c>
      <c r="Q162" s="171">
        <v>0.00056999999999999998</v>
      </c>
      <c r="R162" s="171">
        <f>Q162*H162</f>
        <v>0.00056999999999999998</v>
      </c>
      <c r="S162" s="171">
        <v>0</v>
      </c>
      <c r="T162" s="172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3" t="s">
        <v>191</v>
      </c>
      <c r="AT162" s="173" t="s">
        <v>126</v>
      </c>
      <c r="AU162" s="173" t="s">
        <v>84</v>
      </c>
      <c r="AY162" s="15" t="s">
        <v>124</v>
      </c>
      <c r="BE162" s="174">
        <f>IF(N162="základní",J162,0)</f>
        <v>494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5" t="s">
        <v>82</v>
      </c>
      <c r="BK162" s="174">
        <f>ROUND(I162*H162,2)</f>
        <v>494</v>
      </c>
      <c r="BL162" s="15" t="s">
        <v>191</v>
      </c>
      <c r="BM162" s="173" t="s">
        <v>241</v>
      </c>
    </row>
    <row r="163" s="2" customFormat="1" ht="16.5" customHeight="1">
      <c r="A163" s="28"/>
      <c r="B163" s="161"/>
      <c r="C163" s="162" t="s">
        <v>242</v>
      </c>
      <c r="D163" s="162" t="s">
        <v>126</v>
      </c>
      <c r="E163" s="163" t="s">
        <v>243</v>
      </c>
      <c r="F163" s="164" t="s">
        <v>244</v>
      </c>
      <c r="G163" s="165" t="s">
        <v>169</v>
      </c>
      <c r="H163" s="166">
        <v>2.1000000000000001</v>
      </c>
      <c r="I163" s="167">
        <v>629</v>
      </c>
      <c r="J163" s="167">
        <f>ROUND(I163*H163,2)</f>
        <v>1320.9000000000001</v>
      </c>
      <c r="K163" s="168"/>
      <c r="L163" s="29"/>
      <c r="M163" s="169" t="s">
        <v>1</v>
      </c>
      <c r="N163" s="170" t="s">
        <v>39</v>
      </c>
      <c r="O163" s="171">
        <v>0.83199999999999996</v>
      </c>
      <c r="P163" s="171">
        <f>O163*H163</f>
        <v>1.7472000000000001</v>
      </c>
      <c r="Q163" s="171">
        <v>0.00114</v>
      </c>
      <c r="R163" s="171">
        <f>Q163*H163</f>
        <v>0.0023939999999999999</v>
      </c>
      <c r="S163" s="171">
        <v>0</v>
      </c>
      <c r="T163" s="172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3" t="s">
        <v>191</v>
      </c>
      <c r="AT163" s="173" t="s">
        <v>126</v>
      </c>
      <c r="AU163" s="173" t="s">
        <v>84</v>
      </c>
      <c r="AY163" s="15" t="s">
        <v>124</v>
      </c>
      <c r="BE163" s="174">
        <f>IF(N163="základní",J163,0)</f>
        <v>1320.9000000000001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15" t="s">
        <v>82</v>
      </c>
      <c r="BK163" s="174">
        <f>ROUND(I163*H163,2)</f>
        <v>1320.9000000000001</v>
      </c>
      <c r="BL163" s="15" t="s">
        <v>191</v>
      </c>
      <c r="BM163" s="173" t="s">
        <v>245</v>
      </c>
    </row>
    <row r="164" s="2" customFormat="1" ht="16.5" customHeight="1">
      <c r="A164" s="28"/>
      <c r="B164" s="161"/>
      <c r="C164" s="162" t="s">
        <v>246</v>
      </c>
      <c r="D164" s="162" t="s">
        <v>126</v>
      </c>
      <c r="E164" s="163" t="s">
        <v>247</v>
      </c>
      <c r="F164" s="164" t="s">
        <v>248</v>
      </c>
      <c r="G164" s="165" t="s">
        <v>169</v>
      </c>
      <c r="H164" s="166">
        <v>7</v>
      </c>
      <c r="I164" s="167">
        <v>320</v>
      </c>
      <c r="J164" s="167">
        <f>ROUND(I164*H164,2)</f>
        <v>2240</v>
      </c>
      <c r="K164" s="168"/>
      <c r="L164" s="29"/>
      <c r="M164" s="169" t="s">
        <v>1</v>
      </c>
      <c r="N164" s="170" t="s">
        <v>39</v>
      </c>
      <c r="O164" s="171">
        <v>0.314</v>
      </c>
      <c r="P164" s="171">
        <f>O164*H164</f>
        <v>2.198</v>
      </c>
      <c r="Q164" s="171">
        <v>0.00109</v>
      </c>
      <c r="R164" s="171">
        <f>Q164*H164</f>
        <v>0.0076300000000000005</v>
      </c>
      <c r="S164" s="171">
        <v>0</v>
      </c>
      <c r="T164" s="172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3" t="s">
        <v>191</v>
      </c>
      <c r="AT164" s="173" t="s">
        <v>126</v>
      </c>
      <c r="AU164" s="173" t="s">
        <v>84</v>
      </c>
      <c r="AY164" s="15" t="s">
        <v>124</v>
      </c>
      <c r="BE164" s="174">
        <f>IF(N164="základní",J164,0)</f>
        <v>2240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5" t="s">
        <v>82</v>
      </c>
      <c r="BK164" s="174">
        <f>ROUND(I164*H164,2)</f>
        <v>2240</v>
      </c>
      <c r="BL164" s="15" t="s">
        <v>191</v>
      </c>
      <c r="BM164" s="173" t="s">
        <v>249</v>
      </c>
    </row>
    <row r="165" s="2" customFormat="1" ht="21.75" customHeight="1">
      <c r="A165" s="28"/>
      <c r="B165" s="161"/>
      <c r="C165" s="162" t="s">
        <v>250</v>
      </c>
      <c r="D165" s="162" t="s">
        <v>126</v>
      </c>
      <c r="E165" s="163" t="s">
        <v>251</v>
      </c>
      <c r="F165" s="164" t="s">
        <v>252</v>
      </c>
      <c r="G165" s="165" t="s">
        <v>169</v>
      </c>
      <c r="H165" s="166">
        <v>7</v>
      </c>
      <c r="I165" s="167">
        <v>1480</v>
      </c>
      <c r="J165" s="167">
        <f>ROUND(I165*H165,2)</f>
        <v>10360</v>
      </c>
      <c r="K165" s="168"/>
      <c r="L165" s="29"/>
      <c r="M165" s="169" t="s">
        <v>1</v>
      </c>
      <c r="N165" s="170" t="s">
        <v>39</v>
      </c>
      <c r="O165" s="171">
        <v>0.79000000000000004</v>
      </c>
      <c r="P165" s="171">
        <f>O165*H165</f>
        <v>5.5300000000000002</v>
      </c>
      <c r="Q165" s="171">
        <v>0.0033400000000000001</v>
      </c>
      <c r="R165" s="171">
        <f>Q165*H165</f>
        <v>0.023380000000000001</v>
      </c>
      <c r="S165" s="171">
        <v>0</v>
      </c>
      <c r="T165" s="172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3" t="s">
        <v>191</v>
      </c>
      <c r="AT165" s="173" t="s">
        <v>126</v>
      </c>
      <c r="AU165" s="173" t="s">
        <v>84</v>
      </c>
      <c r="AY165" s="15" t="s">
        <v>124</v>
      </c>
      <c r="BE165" s="174">
        <f>IF(N165="základní",J165,0)</f>
        <v>10360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15" t="s">
        <v>82</v>
      </c>
      <c r="BK165" s="174">
        <f>ROUND(I165*H165,2)</f>
        <v>10360</v>
      </c>
      <c r="BL165" s="15" t="s">
        <v>191</v>
      </c>
      <c r="BM165" s="173" t="s">
        <v>253</v>
      </c>
    </row>
    <row r="166" s="2" customFormat="1" ht="16.5" customHeight="1">
      <c r="A166" s="28"/>
      <c r="B166" s="161"/>
      <c r="C166" s="162" t="s">
        <v>254</v>
      </c>
      <c r="D166" s="162" t="s">
        <v>126</v>
      </c>
      <c r="E166" s="163" t="s">
        <v>255</v>
      </c>
      <c r="F166" s="164" t="s">
        <v>256</v>
      </c>
      <c r="G166" s="165" t="s">
        <v>178</v>
      </c>
      <c r="H166" s="166">
        <v>9</v>
      </c>
      <c r="I166" s="167">
        <v>72.5</v>
      </c>
      <c r="J166" s="167">
        <f>ROUND(I166*H166,2)</f>
        <v>652.5</v>
      </c>
      <c r="K166" s="168"/>
      <c r="L166" s="29"/>
      <c r="M166" s="169" t="s">
        <v>1</v>
      </c>
      <c r="N166" s="170" t="s">
        <v>39</v>
      </c>
      <c r="O166" s="171">
        <v>0.157</v>
      </c>
      <c r="P166" s="171">
        <f>O166*H166</f>
        <v>1.413</v>
      </c>
      <c r="Q166" s="171">
        <v>0</v>
      </c>
      <c r="R166" s="171">
        <f>Q166*H166</f>
        <v>0</v>
      </c>
      <c r="S166" s="171">
        <v>0</v>
      </c>
      <c r="T166" s="172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3" t="s">
        <v>191</v>
      </c>
      <c r="AT166" s="173" t="s">
        <v>126</v>
      </c>
      <c r="AU166" s="173" t="s">
        <v>84</v>
      </c>
      <c r="AY166" s="15" t="s">
        <v>124</v>
      </c>
      <c r="BE166" s="174">
        <f>IF(N166="základní",J166,0)</f>
        <v>652.5</v>
      </c>
      <c r="BF166" s="174">
        <f>IF(N166="snížená",J166,0)</f>
        <v>0</v>
      </c>
      <c r="BG166" s="174">
        <f>IF(N166="zákl. přenesená",J166,0)</f>
        <v>0</v>
      </c>
      <c r="BH166" s="174">
        <f>IF(N166="sníž. přenesená",J166,0)</f>
        <v>0</v>
      </c>
      <c r="BI166" s="174">
        <f>IF(N166="nulová",J166,0)</f>
        <v>0</v>
      </c>
      <c r="BJ166" s="15" t="s">
        <v>82</v>
      </c>
      <c r="BK166" s="174">
        <f>ROUND(I166*H166,2)</f>
        <v>652.5</v>
      </c>
      <c r="BL166" s="15" t="s">
        <v>191</v>
      </c>
      <c r="BM166" s="173" t="s">
        <v>257</v>
      </c>
    </row>
    <row r="167" s="2" customFormat="1" ht="16.5" customHeight="1">
      <c r="A167" s="28"/>
      <c r="B167" s="161"/>
      <c r="C167" s="162" t="s">
        <v>258</v>
      </c>
      <c r="D167" s="162" t="s">
        <v>126</v>
      </c>
      <c r="E167" s="163" t="s">
        <v>259</v>
      </c>
      <c r="F167" s="164" t="s">
        <v>260</v>
      </c>
      <c r="G167" s="165" t="s">
        <v>178</v>
      </c>
      <c r="H167" s="166">
        <v>10</v>
      </c>
      <c r="I167" s="167">
        <v>80.400000000000006</v>
      </c>
      <c r="J167" s="167">
        <f>ROUND(I167*H167,2)</f>
        <v>804</v>
      </c>
      <c r="K167" s="168"/>
      <c r="L167" s="29"/>
      <c r="M167" s="169" t="s">
        <v>1</v>
      </c>
      <c r="N167" s="170" t="s">
        <v>39</v>
      </c>
      <c r="O167" s="171">
        <v>0.17399999999999999</v>
      </c>
      <c r="P167" s="171">
        <f>O167*H167</f>
        <v>1.7399999999999998</v>
      </c>
      <c r="Q167" s="171">
        <v>0</v>
      </c>
      <c r="R167" s="171">
        <f>Q167*H167</f>
        <v>0</v>
      </c>
      <c r="S167" s="171">
        <v>0</v>
      </c>
      <c r="T167" s="172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3" t="s">
        <v>191</v>
      </c>
      <c r="AT167" s="173" t="s">
        <v>126</v>
      </c>
      <c r="AU167" s="173" t="s">
        <v>84</v>
      </c>
      <c r="AY167" s="15" t="s">
        <v>124</v>
      </c>
      <c r="BE167" s="174">
        <f>IF(N167="základní",J167,0)</f>
        <v>804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5" t="s">
        <v>82</v>
      </c>
      <c r="BK167" s="174">
        <f>ROUND(I167*H167,2)</f>
        <v>804</v>
      </c>
      <c r="BL167" s="15" t="s">
        <v>191</v>
      </c>
      <c r="BM167" s="173" t="s">
        <v>261</v>
      </c>
    </row>
    <row r="168" s="2" customFormat="1" ht="16.5" customHeight="1">
      <c r="A168" s="28"/>
      <c r="B168" s="161"/>
      <c r="C168" s="162" t="s">
        <v>262</v>
      </c>
      <c r="D168" s="162" t="s">
        <v>126</v>
      </c>
      <c r="E168" s="163" t="s">
        <v>263</v>
      </c>
      <c r="F168" s="164" t="s">
        <v>264</v>
      </c>
      <c r="G168" s="165" t="s">
        <v>178</v>
      </c>
      <c r="H168" s="166">
        <v>4</v>
      </c>
      <c r="I168" s="167">
        <v>120</v>
      </c>
      <c r="J168" s="167">
        <f>ROUND(I168*H168,2)</f>
        <v>480</v>
      </c>
      <c r="K168" s="168"/>
      <c r="L168" s="29"/>
      <c r="M168" s="169" t="s">
        <v>1</v>
      </c>
      <c r="N168" s="170" t="s">
        <v>39</v>
      </c>
      <c r="O168" s="171">
        <v>0.25900000000000001</v>
      </c>
      <c r="P168" s="171">
        <f>O168*H168</f>
        <v>1.036</v>
      </c>
      <c r="Q168" s="171">
        <v>0</v>
      </c>
      <c r="R168" s="171">
        <f>Q168*H168</f>
        <v>0</v>
      </c>
      <c r="S168" s="171">
        <v>0</v>
      </c>
      <c r="T168" s="172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3" t="s">
        <v>191</v>
      </c>
      <c r="AT168" s="173" t="s">
        <v>126</v>
      </c>
      <c r="AU168" s="173" t="s">
        <v>84</v>
      </c>
      <c r="AY168" s="15" t="s">
        <v>124</v>
      </c>
      <c r="BE168" s="174">
        <f>IF(N168="základní",J168,0)</f>
        <v>480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15" t="s">
        <v>82</v>
      </c>
      <c r="BK168" s="174">
        <f>ROUND(I168*H168,2)</f>
        <v>480</v>
      </c>
      <c r="BL168" s="15" t="s">
        <v>191</v>
      </c>
      <c r="BM168" s="173" t="s">
        <v>265</v>
      </c>
    </row>
    <row r="169" s="2" customFormat="1" ht="21.75" customHeight="1">
      <c r="A169" s="28"/>
      <c r="B169" s="161"/>
      <c r="C169" s="162" t="s">
        <v>266</v>
      </c>
      <c r="D169" s="162" t="s">
        <v>126</v>
      </c>
      <c r="E169" s="163" t="s">
        <v>267</v>
      </c>
      <c r="F169" s="164" t="s">
        <v>268</v>
      </c>
      <c r="G169" s="165" t="s">
        <v>178</v>
      </c>
      <c r="H169" s="166">
        <v>2</v>
      </c>
      <c r="I169" s="167">
        <v>1290</v>
      </c>
      <c r="J169" s="167">
        <f>ROUND(I169*H169,2)</f>
        <v>2580</v>
      </c>
      <c r="K169" s="168"/>
      <c r="L169" s="29"/>
      <c r="M169" s="169" t="s">
        <v>1</v>
      </c>
      <c r="N169" s="170" t="s">
        <v>39</v>
      </c>
      <c r="O169" s="171">
        <v>0.46500000000000002</v>
      </c>
      <c r="P169" s="171">
        <f>O169*H169</f>
        <v>0.93000000000000005</v>
      </c>
      <c r="Q169" s="171">
        <v>0.0011199999999999999</v>
      </c>
      <c r="R169" s="171">
        <f>Q169*H169</f>
        <v>0.0022399999999999998</v>
      </c>
      <c r="S169" s="171">
        <v>0</v>
      </c>
      <c r="T169" s="172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3" t="s">
        <v>191</v>
      </c>
      <c r="AT169" s="173" t="s">
        <v>126</v>
      </c>
      <c r="AU169" s="173" t="s">
        <v>84</v>
      </c>
      <c r="AY169" s="15" t="s">
        <v>124</v>
      </c>
      <c r="BE169" s="174">
        <f>IF(N169="základní",J169,0)</f>
        <v>2580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5" t="s">
        <v>82</v>
      </c>
      <c r="BK169" s="174">
        <f>ROUND(I169*H169,2)</f>
        <v>2580</v>
      </c>
      <c r="BL169" s="15" t="s">
        <v>191</v>
      </c>
      <c r="BM169" s="173" t="s">
        <v>269</v>
      </c>
    </row>
    <row r="170" s="2" customFormat="1" ht="21.75" customHeight="1">
      <c r="A170" s="28"/>
      <c r="B170" s="161"/>
      <c r="C170" s="162" t="s">
        <v>270</v>
      </c>
      <c r="D170" s="162" t="s">
        <v>126</v>
      </c>
      <c r="E170" s="163" t="s">
        <v>271</v>
      </c>
      <c r="F170" s="164" t="s">
        <v>272</v>
      </c>
      <c r="G170" s="165" t="s">
        <v>178</v>
      </c>
      <c r="H170" s="166">
        <v>3</v>
      </c>
      <c r="I170" s="167">
        <v>10700</v>
      </c>
      <c r="J170" s="167">
        <f>ROUND(I170*H170,2)</f>
        <v>32100</v>
      </c>
      <c r="K170" s="168"/>
      <c r="L170" s="29"/>
      <c r="M170" s="169" t="s">
        <v>1</v>
      </c>
      <c r="N170" s="170" t="s">
        <v>39</v>
      </c>
      <c r="O170" s="171">
        <v>2.54</v>
      </c>
      <c r="P170" s="171">
        <f>O170*H170</f>
        <v>7.6200000000000001</v>
      </c>
      <c r="Q170" s="171">
        <v>0.0068999999999999999</v>
      </c>
      <c r="R170" s="171">
        <f>Q170*H170</f>
        <v>0.0207</v>
      </c>
      <c r="S170" s="171">
        <v>0</v>
      </c>
      <c r="T170" s="172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3" t="s">
        <v>191</v>
      </c>
      <c r="AT170" s="173" t="s">
        <v>126</v>
      </c>
      <c r="AU170" s="173" t="s">
        <v>84</v>
      </c>
      <c r="AY170" s="15" t="s">
        <v>124</v>
      </c>
      <c r="BE170" s="174">
        <f>IF(N170="základní",J170,0)</f>
        <v>32100</v>
      </c>
      <c r="BF170" s="174">
        <f>IF(N170="snížená",J170,0)</f>
        <v>0</v>
      </c>
      <c r="BG170" s="174">
        <f>IF(N170="zákl. přenesená",J170,0)</f>
        <v>0</v>
      </c>
      <c r="BH170" s="174">
        <f>IF(N170="sníž. přenesená",J170,0)</f>
        <v>0</v>
      </c>
      <c r="BI170" s="174">
        <f>IF(N170="nulová",J170,0)</f>
        <v>0</v>
      </c>
      <c r="BJ170" s="15" t="s">
        <v>82</v>
      </c>
      <c r="BK170" s="174">
        <f>ROUND(I170*H170,2)</f>
        <v>32100</v>
      </c>
      <c r="BL170" s="15" t="s">
        <v>191</v>
      </c>
      <c r="BM170" s="173" t="s">
        <v>273</v>
      </c>
    </row>
    <row r="171" s="2" customFormat="1" ht="21.75" customHeight="1">
      <c r="A171" s="28"/>
      <c r="B171" s="161"/>
      <c r="C171" s="162" t="s">
        <v>274</v>
      </c>
      <c r="D171" s="162" t="s">
        <v>126</v>
      </c>
      <c r="E171" s="163" t="s">
        <v>275</v>
      </c>
      <c r="F171" s="164" t="s">
        <v>276</v>
      </c>
      <c r="G171" s="165" t="s">
        <v>178</v>
      </c>
      <c r="H171" s="166">
        <v>1</v>
      </c>
      <c r="I171" s="167">
        <v>2030</v>
      </c>
      <c r="J171" s="167">
        <f>ROUND(I171*H171,2)</f>
        <v>2030</v>
      </c>
      <c r="K171" s="168"/>
      <c r="L171" s="29"/>
      <c r="M171" s="169" t="s">
        <v>1</v>
      </c>
      <c r="N171" s="170" t="s">
        <v>39</v>
      </c>
      <c r="O171" s="171">
        <v>0.113</v>
      </c>
      <c r="P171" s="171">
        <f>O171*H171</f>
        <v>0.113</v>
      </c>
      <c r="Q171" s="171">
        <v>0.0010200000000000001</v>
      </c>
      <c r="R171" s="171">
        <f>Q171*H171</f>
        <v>0.0010200000000000001</v>
      </c>
      <c r="S171" s="171">
        <v>0</v>
      </c>
      <c r="T171" s="172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3" t="s">
        <v>191</v>
      </c>
      <c r="AT171" s="173" t="s">
        <v>126</v>
      </c>
      <c r="AU171" s="173" t="s">
        <v>84</v>
      </c>
      <c r="AY171" s="15" t="s">
        <v>124</v>
      </c>
      <c r="BE171" s="174">
        <f>IF(N171="základní",J171,0)</f>
        <v>2030</v>
      </c>
      <c r="BF171" s="174">
        <f>IF(N171="snížená",J171,0)</f>
        <v>0</v>
      </c>
      <c r="BG171" s="174">
        <f>IF(N171="zákl. přenesená",J171,0)</f>
        <v>0</v>
      </c>
      <c r="BH171" s="174">
        <f>IF(N171="sníž. přenesená",J171,0)</f>
        <v>0</v>
      </c>
      <c r="BI171" s="174">
        <f>IF(N171="nulová",J171,0)</f>
        <v>0</v>
      </c>
      <c r="BJ171" s="15" t="s">
        <v>82</v>
      </c>
      <c r="BK171" s="174">
        <f>ROUND(I171*H171,2)</f>
        <v>2030</v>
      </c>
      <c r="BL171" s="15" t="s">
        <v>191</v>
      </c>
      <c r="BM171" s="173" t="s">
        <v>277</v>
      </c>
    </row>
    <row r="172" s="2" customFormat="1" ht="21.75" customHeight="1">
      <c r="A172" s="28"/>
      <c r="B172" s="161"/>
      <c r="C172" s="162" t="s">
        <v>278</v>
      </c>
      <c r="D172" s="162" t="s">
        <v>126</v>
      </c>
      <c r="E172" s="163" t="s">
        <v>279</v>
      </c>
      <c r="F172" s="164" t="s">
        <v>280</v>
      </c>
      <c r="G172" s="165" t="s">
        <v>178</v>
      </c>
      <c r="H172" s="166">
        <v>2</v>
      </c>
      <c r="I172" s="167">
        <v>696</v>
      </c>
      <c r="J172" s="167">
        <f>ROUND(I172*H172,2)</f>
        <v>1392</v>
      </c>
      <c r="K172" s="168"/>
      <c r="L172" s="29"/>
      <c r="M172" s="169" t="s">
        <v>1</v>
      </c>
      <c r="N172" s="170" t="s">
        <v>39</v>
      </c>
      <c r="O172" s="171">
        <v>0.113</v>
      </c>
      <c r="P172" s="171">
        <f>O172*H172</f>
        <v>0.22600000000000001</v>
      </c>
      <c r="Q172" s="171">
        <v>0.00050000000000000001</v>
      </c>
      <c r="R172" s="171">
        <f>Q172*H172</f>
        <v>0.001</v>
      </c>
      <c r="S172" s="171">
        <v>0</v>
      </c>
      <c r="T172" s="172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3" t="s">
        <v>191</v>
      </c>
      <c r="AT172" s="173" t="s">
        <v>126</v>
      </c>
      <c r="AU172" s="173" t="s">
        <v>84</v>
      </c>
      <c r="AY172" s="15" t="s">
        <v>124</v>
      </c>
      <c r="BE172" s="174">
        <f>IF(N172="základní",J172,0)</f>
        <v>1392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15" t="s">
        <v>82</v>
      </c>
      <c r="BK172" s="174">
        <f>ROUND(I172*H172,2)</f>
        <v>1392</v>
      </c>
      <c r="BL172" s="15" t="s">
        <v>191</v>
      </c>
      <c r="BM172" s="173" t="s">
        <v>281</v>
      </c>
    </row>
    <row r="173" s="2" customFormat="1" ht="21.75" customHeight="1">
      <c r="A173" s="28"/>
      <c r="B173" s="161"/>
      <c r="C173" s="162" t="s">
        <v>282</v>
      </c>
      <c r="D173" s="162" t="s">
        <v>126</v>
      </c>
      <c r="E173" s="163" t="s">
        <v>283</v>
      </c>
      <c r="F173" s="164" t="s">
        <v>284</v>
      </c>
      <c r="G173" s="165" t="s">
        <v>178</v>
      </c>
      <c r="H173" s="166">
        <v>3</v>
      </c>
      <c r="I173" s="167">
        <v>696</v>
      </c>
      <c r="J173" s="167">
        <f>ROUND(I173*H173,2)</f>
        <v>2088</v>
      </c>
      <c r="K173" s="168"/>
      <c r="L173" s="29"/>
      <c r="M173" s="169" t="s">
        <v>1</v>
      </c>
      <c r="N173" s="170" t="s">
        <v>39</v>
      </c>
      <c r="O173" s="171">
        <v>0.113</v>
      </c>
      <c r="P173" s="171">
        <f>O173*H173</f>
        <v>0.33900000000000002</v>
      </c>
      <c r="Q173" s="171">
        <v>0.00050000000000000001</v>
      </c>
      <c r="R173" s="171">
        <f>Q173*H173</f>
        <v>0.0015</v>
      </c>
      <c r="S173" s="171">
        <v>0</v>
      </c>
      <c r="T173" s="172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3" t="s">
        <v>191</v>
      </c>
      <c r="AT173" s="173" t="s">
        <v>126</v>
      </c>
      <c r="AU173" s="173" t="s">
        <v>84</v>
      </c>
      <c r="AY173" s="15" t="s">
        <v>124</v>
      </c>
      <c r="BE173" s="174">
        <f>IF(N173="základní",J173,0)</f>
        <v>2088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5" t="s">
        <v>82</v>
      </c>
      <c r="BK173" s="174">
        <f>ROUND(I173*H173,2)</f>
        <v>2088</v>
      </c>
      <c r="BL173" s="15" t="s">
        <v>191</v>
      </c>
      <c r="BM173" s="173" t="s">
        <v>285</v>
      </c>
    </row>
    <row r="174" s="2" customFormat="1" ht="21.75" customHeight="1">
      <c r="A174" s="28"/>
      <c r="B174" s="161"/>
      <c r="C174" s="162" t="s">
        <v>286</v>
      </c>
      <c r="D174" s="162" t="s">
        <v>126</v>
      </c>
      <c r="E174" s="163" t="s">
        <v>287</v>
      </c>
      <c r="F174" s="164" t="s">
        <v>288</v>
      </c>
      <c r="G174" s="165" t="s">
        <v>178</v>
      </c>
      <c r="H174" s="166">
        <v>2</v>
      </c>
      <c r="I174" s="167">
        <v>2844</v>
      </c>
      <c r="J174" s="167">
        <f>ROUND(I174*H174,2)</f>
        <v>5688</v>
      </c>
      <c r="K174" s="168"/>
      <c r="L174" s="29"/>
      <c r="M174" s="169" t="s">
        <v>1</v>
      </c>
      <c r="N174" s="170" t="s">
        <v>39</v>
      </c>
      <c r="O174" s="171">
        <v>0.22500000000000001</v>
      </c>
      <c r="P174" s="171">
        <f>O174*H174</f>
        <v>0.45000000000000001</v>
      </c>
      <c r="Q174" s="171">
        <v>0.0021199999999999999</v>
      </c>
      <c r="R174" s="171">
        <f>Q174*H174</f>
        <v>0.0042399999999999998</v>
      </c>
      <c r="S174" s="171">
        <v>0</v>
      </c>
      <c r="T174" s="172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3" t="s">
        <v>191</v>
      </c>
      <c r="AT174" s="173" t="s">
        <v>126</v>
      </c>
      <c r="AU174" s="173" t="s">
        <v>84</v>
      </c>
      <c r="AY174" s="15" t="s">
        <v>124</v>
      </c>
      <c r="BE174" s="174">
        <f>IF(N174="základní",J174,0)</f>
        <v>5688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5" t="s">
        <v>82</v>
      </c>
      <c r="BK174" s="174">
        <f>ROUND(I174*H174,2)</f>
        <v>5688</v>
      </c>
      <c r="BL174" s="15" t="s">
        <v>191</v>
      </c>
      <c r="BM174" s="173" t="s">
        <v>289</v>
      </c>
    </row>
    <row r="175" s="2" customFormat="1" ht="16.5" customHeight="1">
      <c r="A175" s="28"/>
      <c r="B175" s="161"/>
      <c r="C175" s="175" t="s">
        <v>290</v>
      </c>
      <c r="D175" s="175" t="s">
        <v>156</v>
      </c>
      <c r="E175" s="176" t="s">
        <v>291</v>
      </c>
      <c r="F175" s="177" t="s">
        <v>292</v>
      </c>
      <c r="G175" s="178" t="s">
        <v>178</v>
      </c>
      <c r="H175" s="179">
        <v>4</v>
      </c>
      <c r="I175" s="180">
        <v>118</v>
      </c>
      <c r="J175" s="180">
        <f>ROUND(I175*H175,2)</f>
        <v>472</v>
      </c>
      <c r="K175" s="181"/>
      <c r="L175" s="182"/>
      <c r="M175" s="183" t="s">
        <v>1</v>
      </c>
      <c r="N175" s="184" t="s">
        <v>39</v>
      </c>
      <c r="O175" s="171">
        <v>0</v>
      </c>
      <c r="P175" s="171">
        <f>O175*H175</f>
        <v>0</v>
      </c>
      <c r="Q175" s="171">
        <v>0.00033</v>
      </c>
      <c r="R175" s="171">
        <f>Q175*H175</f>
        <v>0.00132</v>
      </c>
      <c r="S175" s="171">
        <v>0</v>
      </c>
      <c r="T175" s="172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3" t="s">
        <v>258</v>
      </c>
      <c r="AT175" s="173" t="s">
        <v>156</v>
      </c>
      <c r="AU175" s="173" t="s">
        <v>84</v>
      </c>
      <c r="AY175" s="15" t="s">
        <v>124</v>
      </c>
      <c r="BE175" s="174">
        <f>IF(N175="základní",J175,0)</f>
        <v>472</v>
      </c>
      <c r="BF175" s="174">
        <f>IF(N175="snížená",J175,0)</f>
        <v>0</v>
      </c>
      <c r="BG175" s="174">
        <f>IF(N175="zákl. přenesená",J175,0)</f>
        <v>0</v>
      </c>
      <c r="BH175" s="174">
        <f>IF(N175="sníž. přenesená",J175,0)</f>
        <v>0</v>
      </c>
      <c r="BI175" s="174">
        <f>IF(N175="nulová",J175,0)</f>
        <v>0</v>
      </c>
      <c r="BJ175" s="15" t="s">
        <v>82</v>
      </c>
      <c r="BK175" s="174">
        <f>ROUND(I175*H175,2)</f>
        <v>472</v>
      </c>
      <c r="BL175" s="15" t="s">
        <v>191</v>
      </c>
      <c r="BM175" s="173" t="s">
        <v>293</v>
      </c>
    </row>
    <row r="176" s="2" customFormat="1" ht="21.75" customHeight="1">
      <c r="A176" s="28"/>
      <c r="B176" s="161"/>
      <c r="C176" s="162" t="s">
        <v>294</v>
      </c>
      <c r="D176" s="162" t="s">
        <v>126</v>
      </c>
      <c r="E176" s="163" t="s">
        <v>295</v>
      </c>
      <c r="F176" s="164" t="s">
        <v>296</v>
      </c>
      <c r="G176" s="165" t="s">
        <v>178</v>
      </c>
      <c r="H176" s="166">
        <v>4</v>
      </c>
      <c r="I176" s="167">
        <v>3310</v>
      </c>
      <c r="J176" s="167">
        <f>ROUND(I176*H176,2)</f>
        <v>13240</v>
      </c>
      <c r="K176" s="168"/>
      <c r="L176" s="29"/>
      <c r="M176" s="169" t="s">
        <v>1</v>
      </c>
      <c r="N176" s="170" t="s">
        <v>39</v>
      </c>
      <c r="O176" s="171">
        <v>0.55900000000000005</v>
      </c>
      <c r="P176" s="171">
        <f>O176*H176</f>
        <v>2.2360000000000002</v>
      </c>
      <c r="Q176" s="171">
        <v>0.0014300000000000001</v>
      </c>
      <c r="R176" s="171">
        <f>Q176*H176</f>
        <v>0.0057200000000000003</v>
      </c>
      <c r="S176" s="171">
        <v>0</v>
      </c>
      <c r="T176" s="172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3" t="s">
        <v>191</v>
      </c>
      <c r="AT176" s="173" t="s">
        <v>126</v>
      </c>
      <c r="AU176" s="173" t="s">
        <v>84</v>
      </c>
      <c r="AY176" s="15" t="s">
        <v>124</v>
      </c>
      <c r="BE176" s="174">
        <f>IF(N176="základní",J176,0)</f>
        <v>13240</v>
      </c>
      <c r="BF176" s="174">
        <f>IF(N176="snížená",J176,0)</f>
        <v>0</v>
      </c>
      <c r="BG176" s="174">
        <f>IF(N176="zákl. přenesená",J176,0)</f>
        <v>0</v>
      </c>
      <c r="BH176" s="174">
        <f>IF(N176="sníž. přenesená",J176,0)</f>
        <v>0</v>
      </c>
      <c r="BI176" s="174">
        <f>IF(N176="nulová",J176,0)</f>
        <v>0</v>
      </c>
      <c r="BJ176" s="15" t="s">
        <v>82</v>
      </c>
      <c r="BK176" s="174">
        <f>ROUND(I176*H176,2)</f>
        <v>13240</v>
      </c>
      <c r="BL176" s="15" t="s">
        <v>191</v>
      </c>
      <c r="BM176" s="173" t="s">
        <v>297</v>
      </c>
    </row>
    <row r="177" s="2" customFormat="1" ht="16.5" customHeight="1">
      <c r="A177" s="28"/>
      <c r="B177" s="161"/>
      <c r="C177" s="162" t="s">
        <v>298</v>
      </c>
      <c r="D177" s="162" t="s">
        <v>126</v>
      </c>
      <c r="E177" s="163" t="s">
        <v>299</v>
      </c>
      <c r="F177" s="164" t="s">
        <v>300</v>
      </c>
      <c r="G177" s="165" t="s">
        <v>178</v>
      </c>
      <c r="H177" s="166">
        <v>2</v>
      </c>
      <c r="I177" s="167">
        <v>764</v>
      </c>
      <c r="J177" s="167">
        <f>ROUND(I177*H177,2)</f>
        <v>1528</v>
      </c>
      <c r="K177" s="168"/>
      <c r="L177" s="29"/>
      <c r="M177" s="169" t="s">
        <v>1</v>
      </c>
      <c r="N177" s="170" t="s">
        <v>39</v>
      </c>
      <c r="O177" s="171">
        <v>0.17699999999999999</v>
      </c>
      <c r="P177" s="171">
        <f>O177*H177</f>
        <v>0.35399999999999998</v>
      </c>
      <c r="Q177" s="171">
        <v>0.00029</v>
      </c>
      <c r="R177" s="171">
        <f>Q177*H177</f>
        <v>0.00058</v>
      </c>
      <c r="S177" s="171">
        <v>0</v>
      </c>
      <c r="T177" s="172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3" t="s">
        <v>191</v>
      </c>
      <c r="AT177" s="173" t="s">
        <v>126</v>
      </c>
      <c r="AU177" s="173" t="s">
        <v>84</v>
      </c>
      <c r="AY177" s="15" t="s">
        <v>124</v>
      </c>
      <c r="BE177" s="174">
        <f>IF(N177="základní",J177,0)</f>
        <v>1528</v>
      </c>
      <c r="BF177" s="174">
        <f>IF(N177="snížená",J177,0)</f>
        <v>0</v>
      </c>
      <c r="BG177" s="174">
        <f>IF(N177="zákl. přenesená",J177,0)</f>
        <v>0</v>
      </c>
      <c r="BH177" s="174">
        <f>IF(N177="sníž. přenesená",J177,0)</f>
        <v>0</v>
      </c>
      <c r="BI177" s="174">
        <f>IF(N177="nulová",J177,0)</f>
        <v>0</v>
      </c>
      <c r="BJ177" s="15" t="s">
        <v>82</v>
      </c>
      <c r="BK177" s="174">
        <f>ROUND(I177*H177,2)</f>
        <v>1528</v>
      </c>
      <c r="BL177" s="15" t="s">
        <v>191</v>
      </c>
      <c r="BM177" s="173" t="s">
        <v>301</v>
      </c>
    </row>
    <row r="178" s="2" customFormat="1" ht="16.5" customHeight="1">
      <c r="A178" s="28"/>
      <c r="B178" s="161"/>
      <c r="C178" s="162" t="s">
        <v>302</v>
      </c>
      <c r="D178" s="162" t="s">
        <v>126</v>
      </c>
      <c r="E178" s="163" t="s">
        <v>303</v>
      </c>
      <c r="F178" s="164" t="s">
        <v>304</v>
      </c>
      <c r="G178" s="165" t="s">
        <v>169</v>
      </c>
      <c r="H178" s="166">
        <v>84.200000000000003</v>
      </c>
      <c r="I178" s="167">
        <v>22.800000000000001</v>
      </c>
      <c r="J178" s="167">
        <f>ROUND(I178*H178,2)</f>
        <v>1919.76</v>
      </c>
      <c r="K178" s="168"/>
      <c r="L178" s="29"/>
      <c r="M178" s="169" t="s">
        <v>1</v>
      </c>
      <c r="N178" s="170" t="s">
        <v>39</v>
      </c>
      <c r="O178" s="171">
        <v>0.048000000000000001</v>
      </c>
      <c r="P178" s="171">
        <f>O178*H178</f>
        <v>4.0415999999999999</v>
      </c>
      <c r="Q178" s="171">
        <v>0</v>
      </c>
      <c r="R178" s="171">
        <f>Q178*H178</f>
        <v>0</v>
      </c>
      <c r="S178" s="171">
        <v>0</v>
      </c>
      <c r="T178" s="172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3" t="s">
        <v>191</v>
      </c>
      <c r="AT178" s="173" t="s">
        <v>126</v>
      </c>
      <c r="AU178" s="173" t="s">
        <v>84</v>
      </c>
      <c r="AY178" s="15" t="s">
        <v>124</v>
      </c>
      <c r="BE178" s="174">
        <f>IF(N178="základní",J178,0)</f>
        <v>1919.76</v>
      </c>
      <c r="BF178" s="174">
        <f>IF(N178="snížená",J178,0)</f>
        <v>0</v>
      </c>
      <c r="BG178" s="174">
        <f>IF(N178="zákl. přenesená",J178,0)</f>
        <v>0</v>
      </c>
      <c r="BH178" s="174">
        <f>IF(N178="sníž. přenesená",J178,0)</f>
        <v>0</v>
      </c>
      <c r="BI178" s="174">
        <f>IF(N178="nulová",J178,0)</f>
        <v>0</v>
      </c>
      <c r="BJ178" s="15" t="s">
        <v>82</v>
      </c>
      <c r="BK178" s="174">
        <f>ROUND(I178*H178,2)</f>
        <v>1919.76</v>
      </c>
      <c r="BL178" s="15" t="s">
        <v>191</v>
      </c>
      <c r="BM178" s="173" t="s">
        <v>305</v>
      </c>
    </row>
    <row r="179" s="2" customFormat="1" ht="16.5" customHeight="1">
      <c r="A179" s="28"/>
      <c r="B179" s="161"/>
      <c r="C179" s="162" t="s">
        <v>306</v>
      </c>
      <c r="D179" s="162" t="s">
        <v>126</v>
      </c>
      <c r="E179" s="163" t="s">
        <v>307</v>
      </c>
      <c r="F179" s="164" t="s">
        <v>308</v>
      </c>
      <c r="G179" s="165" t="s">
        <v>169</v>
      </c>
      <c r="H179" s="166">
        <v>31.899999999999999</v>
      </c>
      <c r="I179" s="167">
        <v>29.800000000000001</v>
      </c>
      <c r="J179" s="167">
        <f>ROUND(I179*H179,2)</f>
        <v>950.62</v>
      </c>
      <c r="K179" s="168"/>
      <c r="L179" s="29"/>
      <c r="M179" s="169" t="s">
        <v>1</v>
      </c>
      <c r="N179" s="170" t="s">
        <v>39</v>
      </c>
      <c r="O179" s="171">
        <v>0.058999999999999997</v>
      </c>
      <c r="P179" s="171">
        <f>O179*H179</f>
        <v>1.8820999999999999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73" t="s">
        <v>191</v>
      </c>
      <c r="AT179" s="173" t="s">
        <v>126</v>
      </c>
      <c r="AU179" s="173" t="s">
        <v>84</v>
      </c>
      <c r="AY179" s="15" t="s">
        <v>124</v>
      </c>
      <c r="BE179" s="174">
        <f>IF(N179="základní",J179,0)</f>
        <v>950.62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15" t="s">
        <v>82</v>
      </c>
      <c r="BK179" s="174">
        <f>ROUND(I179*H179,2)</f>
        <v>950.62</v>
      </c>
      <c r="BL179" s="15" t="s">
        <v>191</v>
      </c>
      <c r="BM179" s="173" t="s">
        <v>309</v>
      </c>
    </row>
    <row r="180" s="2" customFormat="1" ht="21.75" customHeight="1">
      <c r="A180" s="28"/>
      <c r="B180" s="161"/>
      <c r="C180" s="162" t="s">
        <v>310</v>
      </c>
      <c r="D180" s="162" t="s">
        <v>126</v>
      </c>
      <c r="E180" s="163" t="s">
        <v>311</v>
      </c>
      <c r="F180" s="164" t="s">
        <v>312</v>
      </c>
      <c r="G180" s="165" t="s">
        <v>313</v>
      </c>
      <c r="H180" s="166">
        <v>1392.413</v>
      </c>
      <c r="I180" s="167">
        <v>1.6799999999999999</v>
      </c>
      <c r="J180" s="167">
        <f>ROUND(I180*H180,2)</f>
        <v>2339.25</v>
      </c>
      <c r="K180" s="168"/>
      <c r="L180" s="29"/>
      <c r="M180" s="169" t="s">
        <v>1</v>
      </c>
      <c r="N180" s="170" t="s">
        <v>39</v>
      </c>
      <c r="O180" s="171">
        <v>0</v>
      </c>
      <c r="P180" s="171">
        <f>O180*H180</f>
        <v>0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3" t="s">
        <v>191</v>
      </c>
      <c r="AT180" s="173" t="s">
        <v>126</v>
      </c>
      <c r="AU180" s="173" t="s">
        <v>84</v>
      </c>
      <c r="AY180" s="15" t="s">
        <v>124</v>
      </c>
      <c r="BE180" s="174">
        <f>IF(N180="základní",J180,0)</f>
        <v>2339.25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5" t="s">
        <v>82</v>
      </c>
      <c r="BK180" s="174">
        <f>ROUND(I180*H180,2)</f>
        <v>2339.25</v>
      </c>
      <c r="BL180" s="15" t="s">
        <v>191</v>
      </c>
      <c r="BM180" s="173" t="s">
        <v>314</v>
      </c>
    </row>
    <row r="181" s="12" customFormat="1" ht="22.8" customHeight="1">
      <c r="A181" s="12"/>
      <c r="B181" s="149"/>
      <c r="C181" s="12"/>
      <c r="D181" s="150" t="s">
        <v>73</v>
      </c>
      <c r="E181" s="159" t="s">
        <v>315</v>
      </c>
      <c r="F181" s="159" t="s">
        <v>316</v>
      </c>
      <c r="G181" s="12"/>
      <c r="H181" s="12"/>
      <c r="I181" s="12"/>
      <c r="J181" s="160">
        <f>BK181</f>
        <v>99804.489999999991</v>
      </c>
      <c r="K181" s="12"/>
      <c r="L181" s="149"/>
      <c r="M181" s="153"/>
      <c r="N181" s="154"/>
      <c r="O181" s="154"/>
      <c r="P181" s="155">
        <f>SUM(P182:P206)</f>
        <v>144.03379999999999</v>
      </c>
      <c r="Q181" s="154"/>
      <c r="R181" s="155">
        <f>SUM(R182:R206)</f>
        <v>0.20482400000000001</v>
      </c>
      <c r="S181" s="154"/>
      <c r="T181" s="156">
        <f>SUM(T182:T206)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0" t="s">
        <v>84</v>
      </c>
      <c r="AT181" s="157" t="s">
        <v>73</v>
      </c>
      <c r="AU181" s="157" t="s">
        <v>82</v>
      </c>
      <c r="AY181" s="150" t="s">
        <v>124</v>
      </c>
      <c r="BK181" s="158">
        <f>SUM(BK182:BK206)</f>
        <v>99804.489999999991</v>
      </c>
    </row>
    <row r="182" s="2" customFormat="1" ht="21.75" customHeight="1">
      <c r="A182" s="28"/>
      <c r="B182" s="161"/>
      <c r="C182" s="162" t="s">
        <v>317</v>
      </c>
      <c r="D182" s="162" t="s">
        <v>126</v>
      </c>
      <c r="E182" s="163" t="s">
        <v>318</v>
      </c>
      <c r="F182" s="164" t="s">
        <v>319</v>
      </c>
      <c r="G182" s="165" t="s">
        <v>169</v>
      </c>
      <c r="H182" s="166">
        <v>62.100000000000001</v>
      </c>
      <c r="I182" s="167">
        <v>305</v>
      </c>
      <c r="J182" s="167">
        <f>ROUND(I182*H182,2)</f>
        <v>18940.5</v>
      </c>
      <c r="K182" s="168"/>
      <c r="L182" s="29"/>
      <c r="M182" s="169" t="s">
        <v>1</v>
      </c>
      <c r="N182" s="170" t="s">
        <v>39</v>
      </c>
      <c r="O182" s="171">
        <v>0.52900000000000003</v>
      </c>
      <c r="P182" s="171">
        <f>O182*H182</f>
        <v>32.850900000000003</v>
      </c>
      <c r="Q182" s="171">
        <v>0.00077999999999999999</v>
      </c>
      <c r="R182" s="171">
        <f>Q182*H182</f>
        <v>0.048438000000000002</v>
      </c>
      <c r="S182" s="171">
        <v>0</v>
      </c>
      <c r="T182" s="172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3" t="s">
        <v>191</v>
      </c>
      <c r="AT182" s="173" t="s">
        <v>126</v>
      </c>
      <c r="AU182" s="173" t="s">
        <v>84</v>
      </c>
      <c r="AY182" s="15" t="s">
        <v>124</v>
      </c>
      <c r="BE182" s="174">
        <f>IF(N182="základní",J182,0)</f>
        <v>18940.5</v>
      </c>
      <c r="BF182" s="174">
        <f>IF(N182="snížená",J182,0)</f>
        <v>0</v>
      </c>
      <c r="BG182" s="174">
        <f>IF(N182="zákl. přenesená",J182,0)</f>
        <v>0</v>
      </c>
      <c r="BH182" s="174">
        <f>IF(N182="sníž. přenesená",J182,0)</f>
        <v>0</v>
      </c>
      <c r="BI182" s="174">
        <f>IF(N182="nulová",J182,0)</f>
        <v>0</v>
      </c>
      <c r="BJ182" s="15" t="s">
        <v>82</v>
      </c>
      <c r="BK182" s="174">
        <f>ROUND(I182*H182,2)</f>
        <v>18940.5</v>
      </c>
      <c r="BL182" s="15" t="s">
        <v>191</v>
      </c>
      <c r="BM182" s="173" t="s">
        <v>320</v>
      </c>
    </row>
    <row r="183" s="2" customFormat="1" ht="21.75" customHeight="1">
      <c r="A183" s="28"/>
      <c r="B183" s="161"/>
      <c r="C183" s="162" t="s">
        <v>321</v>
      </c>
      <c r="D183" s="162" t="s">
        <v>126</v>
      </c>
      <c r="E183" s="163" t="s">
        <v>322</v>
      </c>
      <c r="F183" s="164" t="s">
        <v>323</v>
      </c>
      <c r="G183" s="165" t="s">
        <v>169</v>
      </c>
      <c r="H183" s="166">
        <v>27.300000000000001</v>
      </c>
      <c r="I183" s="167">
        <v>369</v>
      </c>
      <c r="J183" s="167">
        <f>ROUND(I183*H183,2)</f>
        <v>10073.700000000001</v>
      </c>
      <c r="K183" s="168"/>
      <c r="L183" s="29"/>
      <c r="M183" s="169" t="s">
        <v>1</v>
      </c>
      <c r="N183" s="170" t="s">
        <v>39</v>
      </c>
      <c r="O183" s="171">
        <v>0.61599999999999999</v>
      </c>
      <c r="P183" s="171">
        <f>O183*H183</f>
        <v>16.816800000000001</v>
      </c>
      <c r="Q183" s="171">
        <v>0.00096000000000000002</v>
      </c>
      <c r="R183" s="171">
        <f>Q183*H183</f>
        <v>0.026208000000000002</v>
      </c>
      <c r="S183" s="171">
        <v>0</v>
      </c>
      <c r="T183" s="172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73" t="s">
        <v>191</v>
      </c>
      <c r="AT183" s="173" t="s">
        <v>126</v>
      </c>
      <c r="AU183" s="173" t="s">
        <v>84</v>
      </c>
      <c r="AY183" s="15" t="s">
        <v>124</v>
      </c>
      <c r="BE183" s="174">
        <f>IF(N183="základní",J183,0)</f>
        <v>10073.700000000001</v>
      </c>
      <c r="BF183" s="174">
        <f>IF(N183="snížená",J183,0)</f>
        <v>0</v>
      </c>
      <c r="BG183" s="174">
        <f>IF(N183="zákl. přenesená",J183,0)</f>
        <v>0</v>
      </c>
      <c r="BH183" s="174">
        <f>IF(N183="sníž. přenesená",J183,0)</f>
        <v>0</v>
      </c>
      <c r="BI183" s="174">
        <f>IF(N183="nulová",J183,0)</f>
        <v>0</v>
      </c>
      <c r="BJ183" s="15" t="s">
        <v>82</v>
      </c>
      <c r="BK183" s="174">
        <f>ROUND(I183*H183,2)</f>
        <v>10073.700000000001</v>
      </c>
      <c r="BL183" s="15" t="s">
        <v>191</v>
      </c>
      <c r="BM183" s="173" t="s">
        <v>324</v>
      </c>
    </row>
    <row r="184" s="2" customFormat="1" ht="21.75" customHeight="1">
      <c r="A184" s="28"/>
      <c r="B184" s="161"/>
      <c r="C184" s="162" t="s">
        <v>325</v>
      </c>
      <c r="D184" s="162" t="s">
        <v>126</v>
      </c>
      <c r="E184" s="163" t="s">
        <v>326</v>
      </c>
      <c r="F184" s="164" t="s">
        <v>327</v>
      </c>
      <c r="G184" s="165" t="s">
        <v>169</v>
      </c>
      <c r="H184" s="166">
        <v>34.600000000000001</v>
      </c>
      <c r="I184" s="167">
        <v>438</v>
      </c>
      <c r="J184" s="167">
        <f>ROUND(I184*H184,2)</f>
        <v>15154.799999999999</v>
      </c>
      <c r="K184" s="168"/>
      <c r="L184" s="29"/>
      <c r="M184" s="169" t="s">
        <v>1</v>
      </c>
      <c r="N184" s="170" t="s">
        <v>39</v>
      </c>
      <c r="O184" s="171">
        <v>0.69599999999999995</v>
      </c>
      <c r="P184" s="171">
        <f>O184*H184</f>
        <v>24.081599999999998</v>
      </c>
      <c r="Q184" s="171">
        <v>0.00125</v>
      </c>
      <c r="R184" s="171">
        <f>Q184*H184</f>
        <v>0.043250000000000004</v>
      </c>
      <c r="S184" s="171">
        <v>0</v>
      </c>
      <c r="T184" s="172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73" t="s">
        <v>191</v>
      </c>
      <c r="AT184" s="173" t="s">
        <v>126</v>
      </c>
      <c r="AU184" s="173" t="s">
        <v>84</v>
      </c>
      <c r="AY184" s="15" t="s">
        <v>124</v>
      </c>
      <c r="BE184" s="174">
        <f>IF(N184="základní",J184,0)</f>
        <v>15154.799999999999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5" t="s">
        <v>82</v>
      </c>
      <c r="BK184" s="174">
        <f>ROUND(I184*H184,2)</f>
        <v>15154.799999999999</v>
      </c>
      <c r="BL184" s="15" t="s">
        <v>191</v>
      </c>
      <c r="BM184" s="173" t="s">
        <v>328</v>
      </c>
    </row>
    <row r="185" s="2" customFormat="1" ht="21.75" customHeight="1">
      <c r="A185" s="28"/>
      <c r="B185" s="161"/>
      <c r="C185" s="162" t="s">
        <v>329</v>
      </c>
      <c r="D185" s="162" t="s">
        <v>126</v>
      </c>
      <c r="E185" s="163" t="s">
        <v>330</v>
      </c>
      <c r="F185" s="164" t="s">
        <v>331</v>
      </c>
      <c r="G185" s="165" t="s">
        <v>169</v>
      </c>
      <c r="H185" s="166">
        <v>4</v>
      </c>
      <c r="I185" s="167">
        <v>528</v>
      </c>
      <c r="J185" s="167">
        <f>ROUND(I185*H185,2)</f>
        <v>2112</v>
      </c>
      <c r="K185" s="168"/>
      <c r="L185" s="29"/>
      <c r="M185" s="169" t="s">
        <v>1</v>
      </c>
      <c r="N185" s="170" t="s">
        <v>39</v>
      </c>
      <c r="O185" s="171">
        <v>0.74299999999999999</v>
      </c>
      <c r="P185" s="171">
        <f>O185*H185</f>
        <v>2.972</v>
      </c>
      <c r="Q185" s="171">
        <v>0.0025600000000000002</v>
      </c>
      <c r="R185" s="171">
        <f>Q185*H185</f>
        <v>0.010240000000000001</v>
      </c>
      <c r="S185" s="171">
        <v>0</v>
      </c>
      <c r="T185" s="172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73" t="s">
        <v>191</v>
      </c>
      <c r="AT185" s="173" t="s">
        <v>126</v>
      </c>
      <c r="AU185" s="173" t="s">
        <v>84</v>
      </c>
      <c r="AY185" s="15" t="s">
        <v>124</v>
      </c>
      <c r="BE185" s="174">
        <f>IF(N185="základní",J185,0)</f>
        <v>2112</v>
      </c>
      <c r="BF185" s="174">
        <f>IF(N185="snížená",J185,0)</f>
        <v>0</v>
      </c>
      <c r="BG185" s="174">
        <f>IF(N185="zákl. přenesená",J185,0)</f>
        <v>0</v>
      </c>
      <c r="BH185" s="174">
        <f>IF(N185="sníž. přenesená",J185,0)</f>
        <v>0</v>
      </c>
      <c r="BI185" s="174">
        <f>IF(N185="nulová",J185,0)</f>
        <v>0</v>
      </c>
      <c r="BJ185" s="15" t="s">
        <v>82</v>
      </c>
      <c r="BK185" s="174">
        <f>ROUND(I185*H185,2)</f>
        <v>2112</v>
      </c>
      <c r="BL185" s="15" t="s">
        <v>191</v>
      </c>
      <c r="BM185" s="173" t="s">
        <v>332</v>
      </c>
    </row>
    <row r="186" s="2" customFormat="1" ht="21.75" customHeight="1">
      <c r="A186" s="28"/>
      <c r="B186" s="161"/>
      <c r="C186" s="162" t="s">
        <v>333</v>
      </c>
      <c r="D186" s="162" t="s">
        <v>126</v>
      </c>
      <c r="E186" s="163" t="s">
        <v>334</v>
      </c>
      <c r="F186" s="164" t="s">
        <v>335</v>
      </c>
      <c r="G186" s="165" t="s">
        <v>169</v>
      </c>
      <c r="H186" s="166">
        <v>21.5</v>
      </c>
      <c r="I186" s="167">
        <v>59</v>
      </c>
      <c r="J186" s="167">
        <f>ROUND(I186*H186,2)</f>
        <v>1268.5</v>
      </c>
      <c r="K186" s="168"/>
      <c r="L186" s="29"/>
      <c r="M186" s="169" t="s">
        <v>1</v>
      </c>
      <c r="N186" s="170" t="s">
        <v>39</v>
      </c>
      <c r="O186" s="171">
        <v>0.10299999999999999</v>
      </c>
      <c r="P186" s="171">
        <f>O186*H186</f>
        <v>2.2144999999999997</v>
      </c>
      <c r="Q186" s="171">
        <v>5.0000000000000002E-05</v>
      </c>
      <c r="R186" s="171">
        <f>Q186*H186</f>
        <v>0.001075</v>
      </c>
      <c r="S186" s="171">
        <v>0</v>
      </c>
      <c r="T186" s="172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73" t="s">
        <v>191</v>
      </c>
      <c r="AT186" s="173" t="s">
        <v>126</v>
      </c>
      <c r="AU186" s="173" t="s">
        <v>84</v>
      </c>
      <c r="AY186" s="15" t="s">
        <v>124</v>
      </c>
      <c r="BE186" s="174">
        <f>IF(N186="základní",J186,0)</f>
        <v>1268.5</v>
      </c>
      <c r="BF186" s="174">
        <f>IF(N186="snížená",J186,0)</f>
        <v>0</v>
      </c>
      <c r="BG186" s="174">
        <f>IF(N186="zákl. přenesená",J186,0)</f>
        <v>0</v>
      </c>
      <c r="BH186" s="174">
        <f>IF(N186="sníž. přenesená",J186,0)</f>
        <v>0</v>
      </c>
      <c r="BI186" s="174">
        <f>IF(N186="nulová",J186,0)</f>
        <v>0</v>
      </c>
      <c r="BJ186" s="15" t="s">
        <v>82</v>
      </c>
      <c r="BK186" s="174">
        <f>ROUND(I186*H186,2)</f>
        <v>1268.5</v>
      </c>
      <c r="BL186" s="15" t="s">
        <v>191</v>
      </c>
      <c r="BM186" s="173" t="s">
        <v>336</v>
      </c>
    </row>
    <row r="187" s="2" customFormat="1" ht="21.75" customHeight="1">
      <c r="A187" s="28"/>
      <c r="B187" s="161"/>
      <c r="C187" s="162" t="s">
        <v>337</v>
      </c>
      <c r="D187" s="162" t="s">
        <v>126</v>
      </c>
      <c r="E187" s="163" t="s">
        <v>338</v>
      </c>
      <c r="F187" s="164" t="s">
        <v>339</v>
      </c>
      <c r="G187" s="165" t="s">
        <v>169</v>
      </c>
      <c r="H187" s="166">
        <v>35</v>
      </c>
      <c r="I187" s="167">
        <v>67</v>
      </c>
      <c r="J187" s="167">
        <f>ROUND(I187*H187,2)</f>
        <v>2345</v>
      </c>
      <c r="K187" s="168"/>
      <c r="L187" s="29"/>
      <c r="M187" s="169" t="s">
        <v>1</v>
      </c>
      <c r="N187" s="170" t="s">
        <v>39</v>
      </c>
      <c r="O187" s="171">
        <v>0.10299999999999999</v>
      </c>
      <c r="P187" s="171">
        <f>O187*H187</f>
        <v>3.605</v>
      </c>
      <c r="Q187" s="171">
        <v>6.9999999999999994E-05</v>
      </c>
      <c r="R187" s="171">
        <f>Q187*H187</f>
        <v>0.0024499999999999999</v>
      </c>
      <c r="S187" s="171">
        <v>0</v>
      </c>
      <c r="T187" s="172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73" t="s">
        <v>191</v>
      </c>
      <c r="AT187" s="173" t="s">
        <v>126</v>
      </c>
      <c r="AU187" s="173" t="s">
        <v>84</v>
      </c>
      <c r="AY187" s="15" t="s">
        <v>124</v>
      </c>
      <c r="BE187" s="174">
        <f>IF(N187="základní",J187,0)</f>
        <v>2345</v>
      </c>
      <c r="BF187" s="174">
        <f>IF(N187="snížená",J187,0)</f>
        <v>0</v>
      </c>
      <c r="BG187" s="174">
        <f>IF(N187="zákl. přenesená",J187,0)</f>
        <v>0</v>
      </c>
      <c r="BH187" s="174">
        <f>IF(N187="sníž. přenesená",J187,0)</f>
        <v>0</v>
      </c>
      <c r="BI187" s="174">
        <f>IF(N187="nulová",J187,0)</f>
        <v>0</v>
      </c>
      <c r="BJ187" s="15" t="s">
        <v>82</v>
      </c>
      <c r="BK187" s="174">
        <f>ROUND(I187*H187,2)</f>
        <v>2345</v>
      </c>
      <c r="BL187" s="15" t="s">
        <v>191</v>
      </c>
      <c r="BM187" s="173" t="s">
        <v>340</v>
      </c>
    </row>
    <row r="188" s="2" customFormat="1" ht="21.75" customHeight="1">
      <c r="A188" s="28"/>
      <c r="B188" s="161"/>
      <c r="C188" s="162" t="s">
        <v>341</v>
      </c>
      <c r="D188" s="162" t="s">
        <v>126</v>
      </c>
      <c r="E188" s="163" t="s">
        <v>342</v>
      </c>
      <c r="F188" s="164" t="s">
        <v>343</v>
      </c>
      <c r="G188" s="165" t="s">
        <v>169</v>
      </c>
      <c r="H188" s="166">
        <v>40.600000000000001</v>
      </c>
      <c r="I188" s="167">
        <v>66.799999999999997</v>
      </c>
      <c r="J188" s="167">
        <f>ROUND(I188*H188,2)</f>
        <v>2712.0799999999999</v>
      </c>
      <c r="K188" s="168"/>
      <c r="L188" s="29"/>
      <c r="M188" s="169" t="s">
        <v>1</v>
      </c>
      <c r="N188" s="170" t="s">
        <v>39</v>
      </c>
      <c r="O188" s="171">
        <v>0.106</v>
      </c>
      <c r="P188" s="171">
        <f>O188*H188</f>
        <v>4.3036000000000003</v>
      </c>
      <c r="Q188" s="171">
        <v>6.9999999999999994E-05</v>
      </c>
      <c r="R188" s="171">
        <f>Q188*H188</f>
        <v>0.0028419999999999999</v>
      </c>
      <c r="S188" s="171">
        <v>0</v>
      </c>
      <c r="T188" s="172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73" t="s">
        <v>191</v>
      </c>
      <c r="AT188" s="173" t="s">
        <v>126</v>
      </c>
      <c r="AU188" s="173" t="s">
        <v>84</v>
      </c>
      <c r="AY188" s="15" t="s">
        <v>124</v>
      </c>
      <c r="BE188" s="174">
        <f>IF(N188="základní",J188,0)</f>
        <v>2712.0799999999999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15" t="s">
        <v>82</v>
      </c>
      <c r="BK188" s="174">
        <f>ROUND(I188*H188,2)</f>
        <v>2712.0799999999999</v>
      </c>
      <c r="BL188" s="15" t="s">
        <v>191</v>
      </c>
      <c r="BM188" s="173" t="s">
        <v>344</v>
      </c>
    </row>
    <row r="189" s="2" customFormat="1" ht="21.75" customHeight="1">
      <c r="A189" s="28"/>
      <c r="B189" s="161"/>
      <c r="C189" s="162" t="s">
        <v>345</v>
      </c>
      <c r="D189" s="162" t="s">
        <v>126</v>
      </c>
      <c r="E189" s="163" t="s">
        <v>346</v>
      </c>
      <c r="F189" s="164" t="s">
        <v>347</v>
      </c>
      <c r="G189" s="165" t="s">
        <v>169</v>
      </c>
      <c r="H189" s="166">
        <v>30.899999999999999</v>
      </c>
      <c r="I189" s="167">
        <v>82.200000000000003</v>
      </c>
      <c r="J189" s="167">
        <f>ROUND(I189*H189,2)</f>
        <v>2539.98</v>
      </c>
      <c r="K189" s="168"/>
      <c r="L189" s="29"/>
      <c r="M189" s="169" t="s">
        <v>1</v>
      </c>
      <c r="N189" s="170" t="s">
        <v>39</v>
      </c>
      <c r="O189" s="171">
        <v>0.106</v>
      </c>
      <c r="P189" s="171">
        <f>O189*H189</f>
        <v>3.2753999999999999</v>
      </c>
      <c r="Q189" s="171">
        <v>9.0000000000000006E-05</v>
      </c>
      <c r="R189" s="171">
        <f>Q189*H189</f>
        <v>0.0027810000000000001</v>
      </c>
      <c r="S189" s="171">
        <v>0</v>
      </c>
      <c r="T189" s="172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73" t="s">
        <v>191</v>
      </c>
      <c r="AT189" s="173" t="s">
        <v>126</v>
      </c>
      <c r="AU189" s="173" t="s">
        <v>84</v>
      </c>
      <c r="AY189" s="15" t="s">
        <v>124</v>
      </c>
      <c r="BE189" s="174">
        <f>IF(N189="základní",J189,0)</f>
        <v>2539.98</v>
      </c>
      <c r="BF189" s="174">
        <f>IF(N189="snížená",J189,0)</f>
        <v>0</v>
      </c>
      <c r="BG189" s="174">
        <f>IF(N189="zákl. přenesená",J189,0)</f>
        <v>0</v>
      </c>
      <c r="BH189" s="174">
        <f>IF(N189="sníž. přenesená",J189,0)</f>
        <v>0</v>
      </c>
      <c r="BI189" s="174">
        <f>IF(N189="nulová",J189,0)</f>
        <v>0</v>
      </c>
      <c r="BJ189" s="15" t="s">
        <v>82</v>
      </c>
      <c r="BK189" s="174">
        <f>ROUND(I189*H189,2)</f>
        <v>2539.98</v>
      </c>
      <c r="BL189" s="15" t="s">
        <v>191</v>
      </c>
      <c r="BM189" s="173" t="s">
        <v>348</v>
      </c>
    </row>
    <row r="190" s="2" customFormat="1" ht="16.5" customHeight="1">
      <c r="A190" s="28"/>
      <c r="B190" s="161"/>
      <c r="C190" s="162" t="s">
        <v>349</v>
      </c>
      <c r="D190" s="162" t="s">
        <v>126</v>
      </c>
      <c r="E190" s="163" t="s">
        <v>350</v>
      </c>
      <c r="F190" s="164" t="s">
        <v>351</v>
      </c>
      <c r="G190" s="165" t="s">
        <v>178</v>
      </c>
      <c r="H190" s="166">
        <v>29</v>
      </c>
      <c r="I190" s="167">
        <v>196</v>
      </c>
      <c r="J190" s="167">
        <f>ROUND(I190*H190,2)</f>
        <v>5684</v>
      </c>
      <c r="K190" s="168"/>
      <c r="L190" s="29"/>
      <c r="M190" s="169" t="s">
        <v>1</v>
      </c>
      <c r="N190" s="170" t="s">
        <v>39</v>
      </c>
      <c r="O190" s="171">
        <v>0.42499999999999999</v>
      </c>
      <c r="P190" s="171">
        <f>O190*H190</f>
        <v>12.324999999999999</v>
      </c>
      <c r="Q190" s="171">
        <v>0</v>
      </c>
      <c r="R190" s="171">
        <f>Q190*H190</f>
        <v>0</v>
      </c>
      <c r="S190" s="171">
        <v>0</v>
      </c>
      <c r="T190" s="172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73" t="s">
        <v>191</v>
      </c>
      <c r="AT190" s="173" t="s">
        <v>126</v>
      </c>
      <c r="AU190" s="173" t="s">
        <v>84</v>
      </c>
      <c r="AY190" s="15" t="s">
        <v>124</v>
      </c>
      <c r="BE190" s="174">
        <f>IF(N190="základní",J190,0)</f>
        <v>5684</v>
      </c>
      <c r="BF190" s="174">
        <f>IF(N190="snížená",J190,0)</f>
        <v>0</v>
      </c>
      <c r="BG190" s="174">
        <f>IF(N190="zákl. přenesená",J190,0)</f>
        <v>0</v>
      </c>
      <c r="BH190" s="174">
        <f>IF(N190="sníž. přenesená",J190,0)</f>
        <v>0</v>
      </c>
      <c r="BI190" s="174">
        <f>IF(N190="nulová",J190,0)</f>
        <v>0</v>
      </c>
      <c r="BJ190" s="15" t="s">
        <v>82</v>
      </c>
      <c r="BK190" s="174">
        <f>ROUND(I190*H190,2)</f>
        <v>5684</v>
      </c>
      <c r="BL190" s="15" t="s">
        <v>191</v>
      </c>
      <c r="BM190" s="173" t="s">
        <v>352</v>
      </c>
    </row>
    <row r="191" s="2" customFormat="1" ht="16.5" customHeight="1">
      <c r="A191" s="28"/>
      <c r="B191" s="161"/>
      <c r="C191" s="162" t="s">
        <v>353</v>
      </c>
      <c r="D191" s="162" t="s">
        <v>126</v>
      </c>
      <c r="E191" s="163" t="s">
        <v>354</v>
      </c>
      <c r="F191" s="164" t="s">
        <v>355</v>
      </c>
      <c r="G191" s="165" t="s">
        <v>178</v>
      </c>
      <c r="H191" s="166">
        <v>26</v>
      </c>
      <c r="I191" s="167">
        <v>140</v>
      </c>
      <c r="J191" s="167">
        <f>ROUND(I191*H191,2)</f>
        <v>3640</v>
      </c>
      <c r="K191" s="168"/>
      <c r="L191" s="29"/>
      <c r="M191" s="169" t="s">
        <v>1</v>
      </c>
      <c r="N191" s="170" t="s">
        <v>39</v>
      </c>
      <c r="O191" s="171">
        <v>0.18099999999999999</v>
      </c>
      <c r="P191" s="171">
        <f>O191*H191</f>
        <v>4.7059999999999995</v>
      </c>
      <c r="Q191" s="171">
        <v>0.00017000000000000001</v>
      </c>
      <c r="R191" s="171">
        <f>Q191*H191</f>
        <v>0.0044200000000000003</v>
      </c>
      <c r="S191" s="171">
        <v>0</v>
      </c>
      <c r="T191" s="172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73" t="s">
        <v>191</v>
      </c>
      <c r="AT191" s="173" t="s">
        <v>126</v>
      </c>
      <c r="AU191" s="173" t="s">
        <v>84</v>
      </c>
      <c r="AY191" s="15" t="s">
        <v>124</v>
      </c>
      <c r="BE191" s="174">
        <f>IF(N191="základní",J191,0)</f>
        <v>3640</v>
      </c>
      <c r="BF191" s="174">
        <f>IF(N191="snížená",J191,0)</f>
        <v>0</v>
      </c>
      <c r="BG191" s="174">
        <f>IF(N191="zákl. přenesená",J191,0)</f>
        <v>0</v>
      </c>
      <c r="BH191" s="174">
        <f>IF(N191="sníž. přenesená",J191,0)</f>
        <v>0</v>
      </c>
      <c r="BI191" s="174">
        <f>IF(N191="nulová",J191,0)</f>
        <v>0</v>
      </c>
      <c r="BJ191" s="15" t="s">
        <v>82</v>
      </c>
      <c r="BK191" s="174">
        <f>ROUND(I191*H191,2)</f>
        <v>3640</v>
      </c>
      <c r="BL191" s="15" t="s">
        <v>191</v>
      </c>
      <c r="BM191" s="173" t="s">
        <v>356</v>
      </c>
    </row>
    <row r="192" s="2" customFormat="1" ht="21.75" customHeight="1">
      <c r="A192" s="28"/>
      <c r="B192" s="161"/>
      <c r="C192" s="162" t="s">
        <v>357</v>
      </c>
      <c r="D192" s="162" t="s">
        <v>126</v>
      </c>
      <c r="E192" s="163" t="s">
        <v>358</v>
      </c>
      <c r="F192" s="164" t="s">
        <v>359</v>
      </c>
      <c r="G192" s="165" t="s">
        <v>178</v>
      </c>
      <c r="H192" s="166">
        <v>3</v>
      </c>
      <c r="I192" s="167">
        <v>128</v>
      </c>
      <c r="J192" s="167">
        <f>ROUND(I192*H192,2)</f>
        <v>384</v>
      </c>
      <c r="K192" s="168"/>
      <c r="L192" s="29"/>
      <c r="M192" s="169" t="s">
        <v>1</v>
      </c>
      <c r="N192" s="170" t="s">
        <v>39</v>
      </c>
      <c r="O192" s="171">
        <v>0.121</v>
      </c>
      <c r="P192" s="171">
        <f>O192*H192</f>
        <v>0.36299999999999999</v>
      </c>
      <c r="Q192" s="171">
        <v>0.00010000000000000001</v>
      </c>
      <c r="R192" s="171">
        <f>Q192*H192</f>
        <v>0.00030000000000000003</v>
      </c>
      <c r="S192" s="171">
        <v>0</v>
      </c>
      <c r="T192" s="172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73" t="s">
        <v>191</v>
      </c>
      <c r="AT192" s="173" t="s">
        <v>126</v>
      </c>
      <c r="AU192" s="173" t="s">
        <v>84</v>
      </c>
      <c r="AY192" s="15" t="s">
        <v>124</v>
      </c>
      <c r="BE192" s="174">
        <f>IF(N192="základní",J192,0)</f>
        <v>384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15" t="s">
        <v>82</v>
      </c>
      <c r="BK192" s="174">
        <f>ROUND(I192*H192,2)</f>
        <v>384</v>
      </c>
      <c r="BL192" s="15" t="s">
        <v>191</v>
      </c>
      <c r="BM192" s="173" t="s">
        <v>360</v>
      </c>
    </row>
    <row r="193" s="2" customFormat="1" ht="21.75" customHeight="1">
      <c r="A193" s="28"/>
      <c r="B193" s="161"/>
      <c r="C193" s="162" t="s">
        <v>361</v>
      </c>
      <c r="D193" s="162" t="s">
        <v>126</v>
      </c>
      <c r="E193" s="163" t="s">
        <v>362</v>
      </c>
      <c r="F193" s="164" t="s">
        <v>363</v>
      </c>
      <c r="G193" s="165" t="s">
        <v>178</v>
      </c>
      <c r="H193" s="166">
        <v>1</v>
      </c>
      <c r="I193" s="167">
        <v>202</v>
      </c>
      <c r="J193" s="167">
        <f>ROUND(I193*H193,2)</f>
        <v>202</v>
      </c>
      <c r="K193" s="168"/>
      <c r="L193" s="29"/>
      <c r="M193" s="169" t="s">
        <v>1</v>
      </c>
      <c r="N193" s="170" t="s">
        <v>39</v>
      </c>
      <c r="O193" s="171">
        <v>0.14199999999999999</v>
      </c>
      <c r="P193" s="171">
        <f>O193*H193</f>
        <v>0.14199999999999999</v>
      </c>
      <c r="Q193" s="171">
        <v>0.00018000000000000001</v>
      </c>
      <c r="R193" s="171">
        <f>Q193*H193</f>
        <v>0.00018000000000000001</v>
      </c>
      <c r="S193" s="171">
        <v>0</v>
      </c>
      <c r="T193" s="172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73" t="s">
        <v>191</v>
      </c>
      <c r="AT193" s="173" t="s">
        <v>126</v>
      </c>
      <c r="AU193" s="173" t="s">
        <v>84</v>
      </c>
      <c r="AY193" s="15" t="s">
        <v>124</v>
      </c>
      <c r="BE193" s="174">
        <f>IF(N193="základní",J193,0)</f>
        <v>202</v>
      </c>
      <c r="BF193" s="174">
        <f>IF(N193="snížená",J193,0)</f>
        <v>0</v>
      </c>
      <c r="BG193" s="174">
        <f>IF(N193="zákl. přenesená",J193,0)</f>
        <v>0</v>
      </c>
      <c r="BH193" s="174">
        <f>IF(N193="sníž. přenesená",J193,0)</f>
        <v>0</v>
      </c>
      <c r="BI193" s="174">
        <f>IF(N193="nulová",J193,0)</f>
        <v>0</v>
      </c>
      <c r="BJ193" s="15" t="s">
        <v>82</v>
      </c>
      <c r="BK193" s="174">
        <f>ROUND(I193*H193,2)</f>
        <v>202</v>
      </c>
      <c r="BL193" s="15" t="s">
        <v>191</v>
      </c>
      <c r="BM193" s="173" t="s">
        <v>364</v>
      </c>
    </row>
    <row r="194" s="2" customFormat="1" ht="21.75" customHeight="1">
      <c r="A194" s="28"/>
      <c r="B194" s="161"/>
      <c r="C194" s="162" t="s">
        <v>365</v>
      </c>
      <c r="D194" s="162" t="s">
        <v>126</v>
      </c>
      <c r="E194" s="163" t="s">
        <v>366</v>
      </c>
      <c r="F194" s="164" t="s">
        <v>367</v>
      </c>
      <c r="G194" s="165" t="s">
        <v>178</v>
      </c>
      <c r="H194" s="166">
        <v>1</v>
      </c>
      <c r="I194" s="167">
        <v>446</v>
      </c>
      <c r="J194" s="167">
        <f>ROUND(I194*H194,2)</f>
        <v>446</v>
      </c>
      <c r="K194" s="168"/>
      <c r="L194" s="29"/>
      <c r="M194" s="169" t="s">
        <v>1</v>
      </c>
      <c r="N194" s="170" t="s">
        <v>39</v>
      </c>
      <c r="O194" s="171">
        <v>0.16300000000000001</v>
      </c>
      <c r="P194" s="171">
        <f>O194*H194</f>
        <v>0.16300000000000001</v>
      </c>
      <c r="Q194" s="171">
        <v>0.00029999999999999997</v>
      </c>
      <c r="R194" s="171">
        <f>Q194*H194</f>
        <v>0.00029999999999999997</v>
      </c>
      <c r="S194" s="171">
        <v>0</v>
      </c>
      <c r="T194" s="172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73" t="s">
        <v>191</v>
      </c>
      <c r="AT194" s="173" t="s">
        <v>126</v>
      </c>
      <c r="AU194" s="173" t="s">
        <v>84</v>
      </c>
      <c r="AY194" s="15" t="s">
        <v>124</v>
      </c>
      <c r="BE194" s="174">
        <f>IF(N194="základní",J194,0)</f>
        <v>446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15" t="s">
        <v>82</v>
      </c>
      <c r="BK194" s="174">
        <f>ROUND(I194*H194,2)</f>
        <v>446</v>
      </c>
      <c r="BL194" s="15" t="s">
        <v>191</v>
      </c>
      <c r="BM194" s="173" t="s">
        <v>368</v>
      </c>
    </row>
    <row r="195" s="2" customFormat="1" ht="21.75" customHeight="1">
      <c r="A195" s="28"/>
      <c r="B195" s="161"/>
      <c r="C195" s="162" t="s">
        <v>369</v>
      </c>
      <c r="D195" s="162" t="s">
        <v>126</v>
      </c>
      <c r="E195" s="163" t="s">
        <v>370</v>
      </c>
      <c r="F195" s="164" t="s">
        <v>371</v>
      </c>
      <c r="G195" s="165" t="s">
        <v>178</v>
      </c>
      <c r="H195" s="166">
        <v>1</v>
      </c>
      <c r="I195" s="167">
        <v>815</v>
      </c>
      <c r="J195" s="167">
        <f>ROUND(I195*H195,2)</f>
        <v>815</v>
      </c>
      <c r="K195" s="168"/>
      <c r="L195" s="29"/>
      <c r="M195" s="169" t="s">
        <v>1</v>
      </c>
      <c r="N195" s="170" t="s">
        <v>39</v>
      </c>
      <c r="O195" s="171">
        <v>0.16</v>
      </c>
      <c r="P195" s="171">
        <f>O195*H195</f>
        <v>0.16</v>
      </c>
      <c r="Q195" s="171">
        <v>0.00022000000000000001</v>
      </c>
      <c r="R195" s="171">
        <f>Q195*H195</f>
        <v>0.00022000000000000001</v>
      </c>
      <c r="S195" s="171">
        <v>0</v>
      </c>
      <c r="T195" s="172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73" t="s">
        <v>191</v>
      </c>
      <c r="AT195" s="173" t="s">
        <v>126</v>
      </c>
      <c r="AU195" s="173" t="s">
        <v>84</v>
      </c>
      <c r="AY195" s="15" t="s">
        <v>124</v>
      </c>
      <c r="BE195" s="174">
        <f>IF(N195="základní",J195,0)</f>
        <v>815</v>
      </c>
      <c r="BF195" s="174">
        <f>IF(N195="snížená",J195,0)</f>
        <v>0</v>
      </c>
      <c r="BG195" s="174">
        <f>IF(N195="zákl. přenesená",J195,0)</f>
        <v>0</v>
      </c>
      <c r="BH195" s="174">
        <f>IF(N195="sníž. přenesená",J195,0)</f>
        <v>0</v>
      </c>
      <c r="BI195" s="174">
        <f>IF(N195="nulová",J195,0)</f>
        <v>0</v>
      </c>
      <c r="BJ195" s="15" t="s">
        <v>82</v>
      </c>
      <c r="BK195" s="174">
        <f>ROUND(I195*H195,2)</f>
        <v>815</v>
      </c>
      <c r="BL195" s="15" t="s">
        <v>191</v>
      </c>
      <c r="BM195" s="173" t="s">
        <v>372</v>
      </c>
    </row>
    <row r="196" s="2" customFormat="1" ht="16.5" customHeight="1">
      <c r="A196" s="28"/>
      <c r="B196" s="161"/>
      <c r="C196" s="162" t="s">
        <v>373</v>
      </c>
      <c r="D196" s="162" t="s">
        <v>126</v>
      </c>
      <c r="E196" s="163" t="s">
        <v>374</v>
      </c>
      <c r="F196" s="164" t="s">
        <v>375</v>
      </c>
      <c r="G196" s="165" t="s">
        <v>178</v>
      </c>
      <c r="H196" s="166">
        <v>1</v>
      </c>
      <c r="I196" s="167">
        <v>319</v>
      </c>
      <c r="J196" s="167">
        <f>ROUND(I196*H196,2)</f>
        <v>319</v>
      </c>
      <c r="K196" s="168"/>
      <c r="L196" s="29"/>
      <c r="M196" s="169" t="s">
        <v>1</v>
      </c>
      <c r="N196" s="170" t="s">
        <v>39</v>
      </c>
      <c r="O196" s="171">
        <v>0.20699999999999999</v>
      </c>
      <c r="P196" s="171">
        <f>O196*H196</f>
        <v>0.20699999999999999</v>
      </c>
      <c r="Q196" s="171">
        <v>0.00017000000000000001</v>
      </c>
      <c r="R196" s="171">
        <f>Q196*H196</f>
        <v>0.00017000000000000001</v>
      </c>
      <c r="S196" s="171">
        <v>0</v>
      </c>
      <c r="T196" s="172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73" t="s">
        <v>191</v>
      </c>
      <c r="AT196" s="173" t="s">
        <v>126</v>
      </c>
      <c r="AU196" s="173" t="s">
        <v>84</v>
      </c>
      <c r="AY196" s="15" t="s">
        <v>124</v>
      </c>
      <c r="BE196" s="174">
        <f>IF(N196="základní",J196,0)</f>
        <v>319</v>
      </c>
      <c r="BF196" s="174">
        <f>IF(N196="snížená",J196,0)</f>
        <v>0</v>
      </c>
      <c r="BG196" s="174">
        <f>IF(N196="zákl. přenesená",J196,0)</f>
        <v>0</v>
      </c>
      <c r="BH196" s="174">
        <f>IF(N196="sníž. přenesená",J196,0)</f>
        <v>0</v>
      </c>
      <c r="BI196" s="174">
        <f>IF(N196="nulová",J196,0)</f>
        <v>0</v>
      </c>
      <c r="BJ196" s="15" t="s">
        <v>82</v>
      </c>
      <c r="BK196" s="174">
        <f>ROUND(I196*H196,2)</f>
        <v>319</v>
      </c>
      <c r="BL196" s="15" t="s">
        <v>191</v>
      </c>
      <c r="BM196" s="173" t="s">
        <v>376</v>
      </c>
    </row>
    <row r="197" s="2" customFormat="1" ht="21.75" customHeight="1">
      <c r="A197" s="28"/>
      <c r="B197" s="161"/>
      <c r="C197" s="162" t="s">
        <v>377</v>
      </c>
      <c r="D197" s="162" t="s">
        <v>126</v>
      </c>
      <c r="E197" s="163" t="s">
        <v>378</v>
      </c>
      <c r="F197" s="164" t="s">
        <v>379</v>
      </c>
      <c r="G197" s="165" t="s">
        <v>178</v>
      </c>
      <c r="H197" s="166">
        <v>1</v>
      </c>
      <c r="I197" s="167">
        <v>988</v>
      </c>
      <c r="J197" s="167">
        <f>ROUND(I197*H197,2)</f>
        <v>988</v>
      </c>
      <c r="K197" s="168"/>
      <c r="L197" s="29"/>
      <c r="M197" s="169" t="s">
        <v>1</v>
      </c>
      <c r="N197" s="170" t="s">
        <v>39</v>
      </c>
      <c r="O197" s="171">
        <v>0.20000000000000001</v>
      </c>
      <c r="P197" s="171">
        <f>O197*H197</f>
        <v>0.20000000000000001</v>
      </c>
      <c r="Q197" s="171">
        <v>3.0000000000000001E-05</v>
      </c>
      <c r="R197" s="171">
        <f>Q197*H197</f>
        <v>3.0000000000000001E-05</v>
      </c>
      <c r="S197" s="171">
        <v>0</v>
      </c>
      <c r="T197" s="172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73" t="s">
        <v>191</v>
      </c>
      <c r="AT197" s="173" t="s">
        <v>126</v>
      </c>
      <c r="AU197" s="173" t="s">
        <v>84</v>
      </c>
      <c r="AY197" s="15" t="s">
        <v>124</v>
      </c>
      <c r="BE197" s="174">
        <f>IF(N197="základní",J197,0)</f>
        <v>988</v>
      </c>
      <c r="BF197" s="174">
        <f>IF(N197="snížená",J197,0)</f>
        <v>0</v>
      </c>
      <c r="BG197" s="174">
        <f>IF(N197="zákl. přenesená",J197,0)</f>
        <v>0</v>
      </c>
      <c r="BH197" s="174">
        <f>IF(N197="sníž. přenesená",J197,0)</f>
        <v>0</v>
      </c>
      <c r="BI197" s="174">
        <f>IF(N197="nulová",J197,0)</f>
        <v>0</v>
      </c>
      <c r="BJ197" s="15" t="s">
        <v>82</v>
      </c>
      <c r="BK197" s="174">
        <f>ROUND(I197*H197,2)</f>
        <v>988</v>
      </c>
      <c r="BL197" s="15" t="s">
        <v>191</v>
      </c>
      <c r="BM197" s="173" t="s">
        <v>380</v>
      </c>
    </row>
    <row r="198" s="2" customFormat="1" ht="21.75" customHeight="1">
      <c r="A198" s="28"/>
      <c r="B198" s="161"/>
      <c r="C198" s="162" t="s">
        <v>381</v>
      </c>
      <c r="D198" s="162" t="s">
        <v>126</v>
      </c>
      <c r="E198" s="163" t="s">
        <v>382</v>
      </c>
      <c r="F198" s="164" t="s">
        <v>383</v>
      </c>
      <c r="G198" s="165" t="s">
        <v>178</v>
      </c>
      <c r="H198" s="166">
        <v>3</v>
      </c>
      <c r="I198" s="167">
        <v>374</v>
      </c>
      <c r="J198" s="167">
        <f>ROUND(I198*H198,2)</f>
        <v>1122</v>
      </c>
      <c r="K198" s="168"/>
      <c r="L198" s="29"/>
      <c r="M198" s="169" t="s">
        <v>1</v>
      </c>
      <c r="N198" s="170" t="s">
        <v>39</v>
      </c>
      <c r="O198" s="171">
        <v>0.20000000000000001</v>
      </c>
      <c r="P198" s="171">
        <f>O198*H198</f>
        <v>0.60000000000000009</v>
      </c>
      <c r="Q198" s="171">
        <v>0.00035</v>
      </c>
      <c r="R198" s="171">
        <f>Q198*H198</f>
        <v>0.0010499999999999999</v>
      </c>
      <c r="S198" s="171">
        <v>0</v>
      </c>
      <c r="T198" s="172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73" t="s">
        <v>191</v>
      </c>
      <c r="AT198" s="173" t="s">
        <v>126</v>
      </c>
      <c r="AU198" s="173" t="s">
        <v>84</v>
      </c>
      <c r="AY198" s="15" t="s">
        <v>124</v>
      </c>
      <c r="BE198" s="174">
        <f>IF(N198="základní",J198,0)</f>
        <v>1122</v>
      </c>
      <c r="BF198" s="174">
        <f>IF(N198="snížená",J198,0)</f>
        <v>0</v>
      </c>
      <c r="BG198" s="174">
        <f>IF(N198="zákl. přenesená",J198,0)</f>
        <v>0</v>
      </c>
      <c r="BH198" s="174">
        <f>IF(N198="sníž. přenesená",J198,0)</f>
        <v>0</v>
      </c>
      <c r="BI198" s="174">
        <f>IF(N198="nulová",J198,0)</f>
        <v>0</v>
      </c>
      <c r="BJ198" s="15" t="s">
        <v>82</v>
      </c>
      <c r="BK198" s="174">
        <f>ROUND(I198*H198,2)</f>
        <v>1122</v>
      </c>
      <c r="BL198" s="15" t="s">
        <v>191</v>
      </c>
      <c r="BM198" s="173" t="s">
        <v>384</v>
      </c>
    </row>
    <row r="199" s="2" customFormat="1" ht="21.75" customHeight="1">
      <c r="A199" s="28"/>
      <c r="B199" s="161"/>
      <c r="C199" s="162" t="s">
        <v>385</v>
      </c>
      <c r="D199" s="162" t="s">
        <v>126</v>
      </c>
      <c r="E199" s="163" t="s">
        <v>386</v>
      </c>
      <c r="F199" s="164" t="s">
        <v>387</v>
      </c>
      <c r="G199" s="165" t="s">
        <v>178</v>
      </c>
      <c r="H199" s="166">
        <v>1</v>
      </c>
      <c r="I199" s="167">
        <v>544</v>
      </c>
      <c r="J199" s="167">
        <f>ROUND(I199*H199,2)</f>
        <v>544</v>
      </c>
      <c r="K199" s="168"/>
      <c r="L199" s="29"/>
      <c r="M199" s="169" t="s">
        <v>1</v>
      </c>
      <c r="N199" s="170" t="s">
        <v>39</v>
      </c>
      <c r="O199" s="171">
        <v>0.22</v>
      </c>
      <c r="P199" s="171">
        <f>O199*H199</f>
        <v>0.22</v>
      </c>
      <c r="Q199" s="171">
        <v>0.00055000000000000003</v>
      </c>
      <c r="R199" s="171">
        <f>Q199*H199</f>
        <v>0.00055000000000000003</v>
      </c>
      <c r="S199" s="171">
        <v>0</v>
      </c>
      <c r="T199" s="172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73" t="s">
        <v>191</v>
      </c>
      <c r="AT199" s="173" t="s">
        <v>126</v>
      </c>
      <c r="AU199" s="173" t="s">
        <v>84</v>
      </c>
      <c r="AY199" s="15" t="s">
        <v>124</v>
      </c>
      <c r="BE199" s="174">
        <f>IF(N199="základní",J199,0)</f>
        <v>544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15" t="s">
        <v>82</v>
      </c>
      <c r="BK199" s="174">
        <f>ROUND(I199*H199,2)</f>
        <v>544</v>
      </c>
      <c r="BL199" s="15" t="s">
        <v>191</v>
      </c>
      <c r="BM199" s="173" t="s">
        <v>388</v>
      </c>
    </row>
    <row r="200" s="2" customFormat="1" ht="21.75" customHeight="1">
      <c r="A200" s="28"/>
      <c r="B200" s="161"/>
      <c r="C200" s="162" t="s">
        <v>389</v>
      </c>
      <c r="D200" s="162" t="s">
        <v>126</v>
      </c>
      <c r="E200" s="163" t="s">
        <v>390</v>
      </c>
      <c r="F200" s="164" t="s">
        <v>391</v>
      </c>
      <c r="G200" s="165" t="s">
        <v>178</v>
      </c>
      <c r="H200" s="166">
        <v>1</v>
      </c>
      <c r="I200" s="167">
        <v>754</v>
      </c>
      <c r="J200" s="167">
        <f>ROUND(I200*H200,2)</f>
        <v>754</v>
      </c>
      <c r="K200" s="168"/>
      <c r="L200" s="29"/>
      <c r="M200" s="169" t="s">
        <v>1</v>
      </c>
      <c r="N200" s="170" t="s">
        <v>39</v>
      </c>
      <c r="O200" s="171">
        <v>0.26000000000000001</v>
      </c>
      <c r="P200" s="171">
        <f>O200*H200</f>
        <v>0.26000000000000001</v>
      </c>
      <c r="Q200" s="171">
        <v>0.00076000000000000004</v>
      </c>
      <c r="R200" s="171">
        <f>Q200*H200</f>
        <v>0.00076000000000000004</v>
      </c>
      <c r="S200" s="171">
        <v>0</v>
      </c>
      <c r="T200" s="172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73" t="s">
        <v>191</v>
      </c>
      <c r="AT200" s="173" t="s">
        <v>126</v>
      </c>
      <c r="AU200" s="173" t="s">
        <v>84</v>
      </c>
      <c r="AY200" s="15" t="s">
        <v>124</v>
      </c>
      <c r="BE200" s="174">
        <f>IF(N200="základní",J200,0)</f>
        <v>754</v>
      </c>
      <c r="BF200" s="174">
        <f>IF(N200="snížená",J200,0)</f>
        <v>0</v>
      </c>
      <c r="BG200" s="174">
        <f>IF(N200="zákl. přenesená",J200,0)</f>
        <v>0</v>
      </c>
      <c r="BH200" s="174">
        <f>IF(N200="sníž. přenesená",J200,0)</f>
        <v>0</v>
      </c>
      <c r="BI200" s="174">
        <f>IF(N200="nulová",J200,0)</f>
        <v>0</v>
      </c>
      <c r="BJ200" s="15" t="s">
        <v>82</v>
      </c>
      <c r="BK200" s="174">
        <f>ROUND(I200*H200,2)</f>
        <v>754</v>
      </c>
      <c r="BL200" s="15" t="s">
        <v>191</v>
      </c>
      <c r="BM200" s="173" t="s">
        <v>392</v>
      </c>
    </row>
    <row r="201" s="2" customFormat="1" ht="21.75" customHeight="1">
      <c r="A201" s="28"/>
      <c r="B201" s="161"/>
      <c r="C201" s="162" t="s">
        <v>393</v>
      </c>
      <c r="D201" s="162" t="s">
        <v>126</v>
      </c>
      <c r="E201" s="163" t="s">
        <v>394</v>
      </c>
      <c r="F201" s="164" t="s">
        <v>395</v>
      </c>
      <c r="G201" s="165" t="s">
        <v>178</v>
      </c>
      <c r="H201" s="166">
        <v>1</v>
      </c>
      <c r="I201" s="167">
        <v>253</v>
      </c>
      <c r="J201" s="167">
        <f>ROUND(I201*H201,2)</f>
        <v>253</v>
      </c>
      <c r="K201" s="168"/>
      <c r="L201" s="29"/>
      <c r="M201" s="169" t="s">
        <v>1</v>
      </c>
      <c r="N201" s="170" t="s">
        <v>39</v>
      </c>
      <c r="O201" s="171">
        <v>0.20000000000000001</v>
      </c>
      <c r="P201" s="171">
        <f>O201*H201</f>
        <v>0.20000000000000001</v>
      </c>
      <c r="Q201" s="171">
        <v>0.00016000000000000001</v>
      </c>
      <c r="R201" s="171">
        <f>Q201*H201</f>
        <v>0.00016000000000000001</v>
      </c>
      <c r="S201" s="171">
        <v>0</v>
      </c>
      <c r="T201" s="172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73" t="s">
        <v>191</v>
      </c>
      <c r="AT201" s="173" t="s">
        <v>126</v>
      </c>
      <c r="AU201" s="173" t="s">
        <v>84</v>
      </c>
      <c r="AY201" s="15" t="s">
        <v>124</v>
      </c>
      <c r="BE201" s="174">
        <f>IF(N201="základní",J201,0)</f>
        <v>253</v>
      </c>
      <c r="BF201" s="174">
        <f>IF(N201="snížená",J201,0)</f>
        <v>0</v>
      </c>
      <c r="BG201" s="174">
        <f>IF(N201="zákl. přenesená",J201,0)</f>
        <v>0</v>
      </c>
      <c r="BH201" s="174">
        <f>IF(N201="sníž. přenesená",J201,0)</f>
        <v>0</v>
      </c>
      <c r="BI201" s="174">
        <f>IF(N201="nulová",J201,0)</f>
        <v>0</v>
      </c>
      <c r="BJ201" s="15" t="s">
        <v>82</v>
      </c>
      <c r="BK201" s="174">
        <f>ROUND(I201*H201,2)</f>
        <v>253</v>
      </c>
      <c r="BL201" s="15" t="s">
        <v>191</v>
      </c>
      <c r="BM201" s="173" t="s">
        <v>396</v>
      </c>
    </row>
    <row r="202" s="2" customFormat="1" ht="21.75" customHeight="1">
      <c r="A202" s="28"/>
      <c r="B202" s="161"/>
      <c r="C202" s="162" t="s">
        <v>397</v>
      </c>
      <c r="D202" s="162" t="s">
        <v>126</v>
      </c>
      <c r="E202" s="163" t="s">
        <v>398</v>
      </c>
      <c r="F202" s="164" t="s">
        <v>399</v>
      </c>
      <c r="G202" s="165" t="s">
        <v>178</v>
      </c>
      <c r="H202" s="166">
        <v>1</v>
      </c>
      <c r="I202" s="167">
        <v>4220</v>
      </c>
      <c r="J202" s="167">
        <f>ROUND(I202*H202,2)</f>
        <v>4220</v>
      </c>
      <c r="K202" s="168"/>
      <c r="L202" s="29"/>
      <c r="M202" s="169" t="s">
        <v>1</v>
      </c>
      <c r="N202" s="170" t="s">
        <v>39</v>
      </c>
      <c r="O202" s="171">
        <v>0.46000000000000002</v>
      </c>
      <c r="P202" s="171">
        <f>O202*H202</f>
        <v>0.46000000000000002</v>
      </c>
      <c r="Q202" s="171">
        <v>0.0049199999999999999</v>
      </c>
      <c r="R202" s="171">
        <f>Q202*H202</f>
        <v>0.0049199999999999999</v>
      </c>
      <c r="S202" s="171">
        <v>0</v>
      </c>
      <c r="T202" s="172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73" t="s">
        <v>191</v>
      </c>
      <c r="AT202" s="173" t="s">
        <v>126</v>
      </c>
      <c r="AU202" s="173" t="s">
        <v>84</v>
      </c>
      <c r="AY202" s="15" t="s">
        <v>124</v>
      </c>
      <c r="BE202" s="174">
        <f>IF(N202="základní",J202,0)</f>
        <v>4220</v>
      </c>
      <c r="BF202" s="174">
        <f>IF(N202="snížená",J202,0)</f>
        <v>0</v>
      </c>
      <c r="BG202" s="174">
        <f>IF(N202="zákl. přenesená",J202,0)</f>
        <v>0</v>
      </c>
      <c r="BH202" s="174">
        <f>IF(N202="sníž. přenesená",J202,0)</f>
        <v>0</v>
      </c>
      <c r="BI202" s="174">
        <f>IF(N202="nulová",J202,0)</f>
        <v>0</v>
      </c>
      <c r="BJ202" s="15" t="s">
        <v>82</v>
      </c>
      <c r="BK202" s="174">
        <f>ROUND(I202*H202,2)</f>
        <v>4220</v>
      </c>
      <c r="BL202" s="15" t="s">
        <v>191</v>
      </c>
      <c r="BM202" s="173" t="s">
        <v>400</v>
      </c>
    </row>
    <row r="203" s="2" customFormat="1" ht="16.5" customHeight="1">
      <c r="A203" s="28"/>
      <c r="B203" s="161"/>
      <c r="C203" s="162" t="s">
        <v>401</v>
      </c>
      <c r="D203" s="162" t="s">
        <v>126</v>
      </c>
      <c r="E203" s="163" t="s">
        <v>402</v>
      </c>
      <c r="F203" s="164" t="s">
        <v>403</v>
      </c>
      <c r="G203" s="165" t="s">
        <v>404</v>
      </c>
      <c r="H203" s="166">
        <v>1</v>
      </c>
      <c r="I203" s="167">
        <v>2980</v>
      </c>
      <c r="J203" s="167">
        <f>ROUND(I203*H203,2)</f>
        <v>2980</v>
      </c>
      <c r="K203" s="168"/>
      <c r="L203" s="29"/>
      <c r="M203" s="169" t="s">
        <v>1</v>
      </c>
      <c r="N203" s="170" t="s">
        <v>39</v>
      </c>
      <c r="O203" s="171">
        <v>0.5</v>
      </c>
      <c r="P203" s="171">
        <f>O203*H203</f>
        <v>0.5</v>
      </c>
      <c r="Q203" s="171">
        <v>0.002</v>
      </c>
      <c r="R203" s="171">
        <f>Q203*H203</f>
        <v>0.002</v>
      </c>
      <c r="S203" s="171">
        <v>0</v>
      </c>
      <c r="T203" s="172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73" t="s">
        <v>191</v>
      </c>
      <c r="AT203" s="173" t="s">
        <v>126</v>
      </c>
      <c r="AU203" s="173" t="s">
        <v>84</v>
      </c>
      <c r="AY203" s="15" t="s">
        <v>124</v>
      </c>
      <c r="BE203" s="174">
        <f>IF(N203="základní",J203,0)</f>
        <v>2980</v>
      </c>
      <c r="BF203" s="174">
        <f>IF(N203="snížená",J203,0)</f>
        <v>0</v>
      </c>
      <c r="BG203" s="174">
        <f>IF(N203="zákl. přenesená",J203,0)</f>
        <v>0</v>
      </c>
      <c r="BH203" s="174">
        <f>IF(N203="sníž. přenesená",J203,0)</f>
        <v>0</v>
      </c>
      <c r="BI203" s="174">
        <f>IF(N203="nulová",J203,0)</f>
        <v>0</v>
      </c>
      <c r="BJ203" s="15" t="s">
        <v>82</v>
      </c>
      <c r="BK203" s="174">
        <f>ROUND(I203*H203,2)</f>
        <v>2980</v>
      </c>
      <c r="BL203" s="15" t="s">
        <v>191</v>
      </c>
      <c r="BM203" s="173" t="s">
        <v>405</v>
      </c>
    </row>
    <row r="204" s="2" customFormat="1" ht="16.5" customHeight="1">
      <c r="A204" s="28"/>
      <c r="B204" s="161"/>
      <c r="C204" s="162" t="s">
        <v>406</v>
      </c>
      <c r="D204" s="162" t="s">
        <v>126</v>
      </c>
      <c r="E204" s="163" t="s">
        <v>407</v>
      </c>
      <c r="F204" s="164" t="s">
        <v>408</v>
      </c>
      <c r="G204" s="165" t="s">
        <v>169</v>
      </c>
      <c r="H204" s="166">
        <v>128</v>
      </c>
      <c r="I204" s="167">
        <v>125</v>
      </c>
      <c r="J204" s="167">
        <f>ROUND(I204*H204,2)</f>
        <v>16000</v>
      </c>
      <c r="K204" s="168"/>
      <c r="L204" s="29"/>
      <c r="M204" s="169" t="s">
        <v>1</v>
      </c>
      <c r="N204" s="170" t="s">
        <v>39</v>
      </c>
      <c r="O204" s="171">
        <v>0.17899999999999999</v>
      </c>
      <c r="P204" s="171">
        <f>O204*H204</f>
        <v>22.911999999999999</v>
      </c>
      <c r="Q204" s="171">
        <v>0.00040000000000000002</v>
      </c>
      <c r="R204" s="171">
        <f>Q204*H204</f>
        <v>0.051200000000000002</v>
      </c>
      <c r="S204" s="171">
        <v>0</v>
      </c>
      <c r="T204" s="172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73" t="s">
        <v>191</v>
      </c>
      <c r="AT204" s="173" t="s">
        <v>126</v>
      </c>
      <c r="AU204" s="173" t="s">
        <v>84</v>
      </c>
      <c r="AY204" s="15" t="s">
        <v>124</v>
      </c>
      <c r="BE204" s="174">
        <f>IF(N204="základní",J204,0)</f>
        <v>16000</v>
      </c>
      <c r="BF204" s="174">
        <f>IF(N204="snížená",J204,0)</f>
        <v>0</v>
      </c>
      <c r="BG204" s="174">
        <f>IF(N204="zákl. přenesená",J204,0)</f>
        <v>0</v>
      </c>
      <c r="BH204" s="174">
        <f>IF(N204="sníž. přenesená",J204,0)</f>
        <v>0</v>
      </c>
      <c r="BI204" s="174">
        <f>IF(N204="nulová",J204,0)</f>
        <v>0</v>
      </c>
      <c r="BJ204" s="15" t="s">
        <v>82</v>
      </c>
      <c r="BK204" s="174">
        <f>ROUND(I204*H204,2)</f>
        <v>16000</v>
      </c>
      <c r="BL204" s="15" t="s">
        <v>191</v>
      </c>
      <c r="BM204" s="173" t="s">
        <v>409</v>
      </c>
    </row>
    <row r="205" s="2" customFormat="1" ht="16.5" customHeight="1">
      <c r="A205" s="28"/>
      <c r="B205" s="161"/>
      <c r="C205" s="162" t="s">
        <v>410</v>
      </c>
      <c r="D205" s="162" t="s">
        <v>126</v>
      </c>
      <c r="E205" s="163" t="s">
        <v>411</v>
      </c>
      <c r="F205" s="164" t="s">
        <v>412</v>
      </c>
      <c r="G205" s="165" t="s">
        <v>169</v>
      </c>
      <c r="H205" s="166">
        <v>128</v>
      </c>
      <c r="I205" s="167">
        <v>41.399999999999999</v>
      </c>
      <c r="J205" s="167">
        <f>ROUND(I205*H205,2)</f>
        <v>5299.1999999999998</v>
      </c>
      <c r="K205" s="168"/>
      <c r="L205" s="29"/>
      <c r="M205" s="169" t="s">
        <v>1</v>
      </c>
      <c r="N205" s="170" t="s">
        <v>39</v>
      </c>
      <c r="O205" s="171">
        <v>0.082000000000000003</v>
      </c>
      <c r="P205" s="171">
        <f>O205*H205</f>
        <v>10.496</v>
      </c>
      <c r="Q205" s="171">
        <v>1.0000000000000001E-05</v>
      </c>
      <c r="R205" s="171">
        <f>Q205*H205</f>
        <v>0.0012800000000000001</v>
      </c>
      <c r="S205" s="171">
        <v>0</v>
      </c>
      <c r="T205" s="172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73" t="s">
        <v>191</v>
      </c>
      <c r="AT205" s="173" t="s">
        <v>126</v>
      </c>
      <c r="AU205" s="173" t="s">
        <v>84</v>
      </c>
      <c r="AY205" s="15" t="s">
        <v>124</v>
      </c>
      <c r="BE205" s="174">
        <f>IF(N205="základní",J205,0)</f>
        <v>5299.1999999999998</v>
      </c>
      <c r="BF205" s="174">
        <f>IF(N205="snížená",J205,0)</f>
        <v>0</v>
      </c>
      <c r="BG205" s="174">
        <f>IF(N205="zákl. přenesená",J205,0)</f>
        <v>0</v>
      </c>
      <c r="BH205" s="174">
        <f>IF(N205="sníž. přenesená",J205,0)</f>
        <v>0</v>
      </c>
      <c r="BI205" s="174">
        <f>IF(N205="nulová",J205,0)</f>
        <v>0</v>
      </c>
      <c r="BJ205" s="15" t="s">
        <v>82</v>
      </c>
      <c r="BK205" s="174">
        <f>ROUND(I205*H205,2)</f>
        <v>5299.1999999999998</v>
      </c>
      <c r="BL205" s="15" t="s">
        <v>191</v>
      </c>
      <c r="BM205" s="173" t="s">
        <v>413</v>
      </c>
    </row>
    <row r="206" s="2" customFormat="1" ht="21.75" customHeight="1">
      <c r="A206" s="28"/>
      <c r="B206" s="161"/>
      <c r="C206" s="162" t="s">
        <v>414</v>
      </c>
      <c r="D206" s="162" t="s">
        <v>126</v>
      </c>
      <c r="E206" s="163" t="s">
        <v>415</v>
      </c>
      <c r="F206" s="164" t="s">
        <v>416</v>
      </c>
      <c r="G206" s="165" t="s">
        <v>313</v>
      </c>
      <c r="H206" s="166">
        <v>987.96799999999996</v>
      </c>
      <c r="I206" s="167">
        <v>1.02</v>
      </c>
      <c r="J206" s="167">
        <f>ROUND(I206*H206,2)</f>
        <v>1007.73</v>
      </c>
      <c r="K206" s="168"/>
      <c r="L206" s="29"/>
      <c r="M206" s="169" t="s">
        <v>1</v>
      </c>
      <c r="N206" s="170" t="s">
        <v>39</v>
      </c>
      <c r="O206" s="171">
        <v>0</v>
      </c>
      <c r="P206" s="171">
        <f>O206*H206</f>
        <v>0</v>
      </c>
      <c r="Q206" s="171">
        <v>0</v>
      </c>
      <c r="R206" s="171">
        <f>Q206*H206</f>
        <v>0</v>
      </c>
      <c r="S206" s="171">
        <v>0</v>
      </c>
      <c r="T206" s="172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73" t="s">
        <v>191</v>
      </c>
      <c r="AT206" s="173" t="s">
        <v>126</v>
      </c>
      <c r="AU206" s="173" t="s">
        <v>84</v>
      </c>
      <c r="AY206" s="15" t="s">
        <v>124</v>
      </c>
      <c r="BE206" s="174">
        <f>IF(N206="základní",J206,0)</f>
        <v>1007.73</v>
      </c>
      <c r="BF206" s="174">
        <f>IF(N206="snížená",J206,0)</f>
        <v>0</v>
      </c>
      <c r="BG206" s="174">
        <f>IF(N206="zákl. přenesená",J206,0)</f>
        <v>0</v>
      </c>
      <c r="BH206" s="174">
        <f>IF(N206="sníž. přenesená",J206,0)</f>
        <v>0</v>
      </c>
      <c r="BI206" s="174">
        <f>IF(N206="nulová",J206,0)</f>
        <v>0</v>
      </c>
      <c r="BJ206" s="15" t="s">
        <v>82</v>
      </c>
      <c r="BK206" s="174">
        <f>ROUND(I206*H206,2)</f>
        <v>1007.73</v>
      </c>
      <c r="BL206" s="15" t="s">
        <v>191</v>
      </c>
      <c r="BM206" s="173" t="s">
        <v>417</v>
      </c>
    </row>
    <row r="207" s="12" customFormat="1" ht="22.8" customHeight="1">
      <c r="A207" s="12"/>
      <c r="B207" s="149"/>
      <c r="C207" s="12"/>
      <c r="D207" s="150" t="s">
        <v>73</v>
      </c>
      <c r="E207" s="159" t="s">
        <v>418</v>
      </c>
      <c r="F207" s="159" t="s">
        <v>419</v>
      </c>
      <c r="G207" s="12"/>
      <c r="H207" s="12"/>
      <c r="I207" s="12"/>
      <c r="J207" s="160">
        <f>BK207</f>
        <v>84980</v>
      </c>
      <c r="K207" s="12"/>
      <c r="L207" s="149"/>
      <c r="M207" s="153"/>
      <c r="N207" s="154"/>
      <c r="O207" s="154"/>
      <c r="P207" s="155">
        <f>SUM(P208:P210)</f>
        <v>1.099</v>
      </c>
      <c r="Q207" s="154"/>
      <c r="R207" s="155">
        <f>SUM(R208:R210)</f>
        <v>0.017340000000000001</v>
      </c>
      <c r="S207" s="154"/>
      <c r="T207" s="156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0" t="s">
        <v>84</v>
      </c>
      <c r="AT207" s="157" t="s">
        <v>73</v>
      </c>
      <c r="AU207" s="157" t="s">
        <v>82</v>
      </c>
      <c r="AY207" s="150" t="s">
        <v>124</v>
      </c>
      <c r="BK207" s="158">
        <f>SUM(BK208:BK210)</f>
        <v>84980</v>
      </c>
    </row>
    <row r="208" s="2" customFormat="1" ht="16.5" customHeight="1">
      <c r="A208" s="28"/>
      <c r="B208" s="161"/>
      <c r="C208" s="162" t="s">
        <v>420</v>
      </c>
      <c r="D208" s="162" t="s">
        <v>126</v>
      </c>
      <c r="E208" s="163" t="s">
        <v>421</v>
      </c>
      <c r="F208" s="164" t="s">
        <v>422</v>
      </c>
      <c r="G208" s="165" t="s">
        <v>404</v>
      </c>
      <c r="H208" s="166">
        <v>1</v>
      </c>
      <c r="I208" s="167">
        <v>2130</v>
      </c>
      <c r="J208" s="167">
        <f>ROUND(I208*H208,2)</f>
        <v>2130</v>
      </c>
      <c r="K208" s="168"/>
      <c r="L208" s="29"/>
      <c r="M208" s="169" t="s">
        <v>1</v>
      </c>
      <c r="N208" s="170" t="s">
        <v>39</v>
      </c>
      <c r="O208" s="171">
        <v>0.65000000000000002</v>
      </c>
      <c r="P208" s="171">
        <f>O208*H208</f>
        <v>0.65000000000000002</v>
      </c>
      <c r="Q208" s="171">
        <v>0.0049899999999999996</v>
      </c>
      <c r="R208" s="171">
        <f>Q208*H208</f>
        <v>0.0049899999999999996</v>
      </c>
      <c r="S208" s="171">
        <v>0</v>
      </c>
      <c r="T208" s="172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73" t="s">
        <v>191</v>
      </c>
      <c r="AT208" s="173" t="s">
        <v>126</v>
      </c>
      <c r="AU208" s="173" t="s">
        <v>84</v>
      </c>
      <c r="AY208" s="15" t="s">
        <v>124</v>
      </c>
      <c r="BE208" s="174">
        <f>IF(N208="základní",J208,0)</f>
        <v>2130</v>
      </c>
      <c r="BF208" s="174">
        <f>IF(N208="snížená",J208,0)</f>
        <v>0</v>
      </c>
      <c r="BG208" s="174">
        <f>IF(N208="zákl. přenesená",J208,0)</f>
        <v>0</v>
      </c>
      <c r="BH208" s="174">
        <f>IF(N208="sníž. přenesená",J208,0)</f>
        <v>0</v>
      </c>
      <c r="BI208" s="174">
        <f>IF(N208="nulová",J208,0)</f>
        <v>0</v>
      </c>
      <c r="BJ208" s="15" t="s">
        <v>82</v>
      </c>
      <c r="BK208" s="174">
        <f>ROUND(I208*H208,2)</f>
        <v>2130</v>
      </c>
      <c r="BL208" s="15" t="s">
        <v>191</v>
      </c>
      <c r="BM208" s="173" t="s">
        <v>423</v>
      </c>
    </row>
    <row r="209" s="2" customFormat="1" ht="44.25" customHeight="1">
      <c r="A209" s="28"/>
      <c r="B209" s="161"/>
      <c r="C209" s="162" t="s">
        <v>424</v>
      </c>
      <c r="D209" s="162" t="s">
        <v>126</v>
      </c>
      <c r="E209" s="163" t="s">
        <v>425</v>
      </c>
      <c r="F209" s="164" t="s">
        <v>426</v>
      </c>
      <c r="G209" s="165" t="s">
        <v>404</v>
      </c>
      <c r="H209" s="166">
        <v>1</v>
      </c>
      <c r="I209" s="167">
        <v>81340</v>
      </c>
      <c r="J209" s="167">
        <f>ROUND(I209*H209,2)</f>
        <v>81340</v>
      </c>
      <c r="K209" s="168"/>
      <c r="L209" s="29"/>
      <c r="M209" s="169" t="s">
        <v>1</v>
      </c>
      <c r="N209" s="170" t="s">
        <v>39</v>
      </c>
      <c r="O209" s="171">
        <v>0.30399999999999999</v>
      </c>
      <c r="P209" s="171">
        <f>O209*H209</f>
        <v>0.30399999999999999</v>
      </c>
      <c r="Q209" s="171">
        <v>0.011100000000000001</v>
      </c>
      <c r="R209" s="171">
        <f>Q209*H209</f>
        <v>0.011100000000000001</v>
      </c>
      <c r="S209" s="171">
        <v>0</v>
      </c>
      <c r="T209" s="172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73" t="s">
        <v>191</v>
      </c>
      <c r="AT209" s="173" t="s">
        <v>126</v>
      </c>
      <c r="AU209" s="173" t="s">
        <v>84</v>
      </c>
      <c r="AY209" s="15" t="s">
        <v>124</v>
      </c>
      <c r="BE209" s="174">
        <f>IF(N209="základní",J209,0)</f>
        <v>81340</v>
      </c>
      <c r="BF209" s="174">
        <f>IF(N209="snížená",J209,0)</f>
        <v>0</v>
      </c>
      <c r="BG209" s="174">
        <f>IF(N209="zákl. přenesená",J209,0)</f>
        <v>0</v>
      </c>
      <c r="BH209" s="174">
        <f>IF(N209="sníž. přenesená",J209,0)</f>
        <v>0</v>
      </c>
      <c r="BI209" s="174">
        <f>IF(N209="nulová",J209,0)</f>
        <v>0</v>
      </c>
      <c r="BJ209" s="15" t="s">
        <v>82</v>
      </c>
      <c r="BK209" s="174">
        <f>ROUND(I209*H209,2)</f>
        <v>81340</v>
      </c>
      <c r="BL209" s="15" t="s">
        <v>191</v>
      </c>
      <c r="BM209" s="173" t="s">
        <v>427</v>
      </c>
    </row>
    <row r="210" s="2" customFormat="1" ht="21.75" customHeight="1">
      <c r="A210" s="28"/>
      <c r="B210" s="161"/>
      <c r="C210" s="162" t="s">
        <v>428</v>
      </c>
      <c r="D210" s="162" t="s">
        <v>126</v>
      </c>
      <c r="E210" s="163" t="s">
        <v>429</v>
      </c>
      <c r="F210" s="164" t="s">
        <v>430</v>
      </c>
      <c r="G210" s="165" t="s">
        <v>404</v>
      </c>
      <c r="H210" s="166">
        <v>1</v>
      </c>
      <c r="I210" s="167">
        <v>1510</v>
      </c>
      <c r="J210" s="167">
        <f>ROUND(I210*H210,2)</f>
        <v>1510</v>
      </c>
      <c r="K210" s="168"/>
      <c r="L210" s="29"/>
      <c r="M210" s="169" t="s">
        <v>1</v>
      </c>
      <c r="N210" s="170" t="s">
        <v>39</v>
      </c>
      <c r="O210" s="171">
        <v>0.14499999999999999</v>
      </c>
      <c r="P210" s="171">
        <f>O210*H210</f>
        <v>0.14499999999999999</v>
      </c>
      <c r="Q210" s="171">
        <v>0.00125</v>
      </c>
      <c r="R210" s="171">
        <f>Q210*H210</f>
        <v>0.00125</v>
      </c>
      <c r="S210" s="171">
        <v>0</v>
      </c>
      <c r="T210" s="172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73" t="s">
        <v>191</v>
      </c>
      <c r="AT210" s="173" t="s">
        <v>126</v>
      </c>
      <c r="AU210" s="173" t="s">
        <v>84</v>
      </c>
      <c r="AY210" s="15" t="s">
        <v>124</v>
      </c>
      <c r="BE210" s="174">
        <f>IF(N210="základní",J210,0)</f>
        <v>1510</v>
      </c>
      <c r="BF210" s="174">
        <f>IF(N210="snížená",J210,0)</f>
        <v>0</v>
      </c>
      <c r="BG210" s="174">
        <f>IF(N210="zákl. přenesená",J210,0)</f>
        <v>0</v>
      </c>
      <c r="BH210" s="174">
        <f>IF(N210="sníž. přenesená",J210,0)</f>
        <v>0</v>
      </c>
      <c r="BI210" s="174">
        <f>IF(N210="nulová",J210,0)</f>
        <v>0</v>
      </c>
      <c r="BJ210" s="15" t="s">
        <v>82</v>
      </c>
      <c r="BK210" s="174">
        <f>ROUND(I210*H210,2)</f>
        <v>1510</v>
      </c>
      <c r="BL210" s="15" t="s">
        <v>191</v>
      </c>
      <c r="BM210" s="173" t="s">
        <v>431</v>
      </c>
    </row>
    <row r="211" s="12" customFormat="1" ht="22.8" customHeight="1">
      <c r="A211" s="12"/>
      <c r="B211" s="149"/>
      <c r="C211" s="12"/>
      <c r="D211" s="150" t="s">
        <v>73</v>
      </c>
      <c r="E211" s="159" t="s">
        <v>432</v>
      </c>
      <c r="F211" s="159" t="s">
        <v>433</v>
      </c>
      <c r="G211" s="12"/>
      <c r="H211" s="12"/>
      <c r="I211" s="12"/>
      <c r="J211" s="160">
        <f>BK211</f>
        <v>124271.42</v>
      </c>
      <c r="K211" s="12"/>
      <c r="L211" s="149"/>
      <c r="M211" s="153"/>
      <c r="N211" s="154"/>
      <c r="O211" s="154"/>
      <c r="P211" s="155">
        <f>SUM(P212:P234)</f>
        <v>23.761999999999997</v>
      </c>
      <c r="Q211" s="154"/>
      <c r="R211" s="155">
        <f>SUM(R212:R234)</f>
        <v>0.24434999999999998</v>
      </c>
      <c r="S211" s="154"/>
      <c r="T211" s="156">
        <f>SUM(T212:T234)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0" t="s">
        <v>84</v>
      </c>
      <c r="AT211" s="157" t="s">
        <v>73</v>
      </c>
      <c r="AU211" s="157" t="s">
        <v>82</v>
      </c>
      <c r="AY211" s="150" t="s">
        <v>124</v>
      </c>
      <c r="BK211" s="158">
        <f>SUM(BK212:BK234)</f>
        <v>124271.42</v>
      </c>
    </row>
    <row r="212" s="2" customFormat="1" ht="21.75" customHeight="1">
      <c r="A212" s="28"/>
      <c r="B212" s="161"/>
      <c r="C212" s="162" t="s">
        <v>434</v>
      </c>
      <c r="D212" s="162" t="s">
        <v>126</v>
      </c>
      <c r="E212" s="163" t="s">
        <v>435</v>
      </c>
      <c r="F212" s="164" t="s">
        <v>436</v>
      </c>
      <c r="G212" s="165" t="s">
        <v>404</v>
      </c>
      <c r="H212" s="166">
        <v>1</v>
      </c>
      <c r="I212" s="167">
        <v>2370</v>
      </c>
      <c r="J212" s="167">
        <f>ROUND(I212*H212,2)</f>
        <v>2370</v>
      </c>
      <c r="K212" s="168"/>
      <c r="L212" s="29"/>
      <c r="M212" s="169" t="s">
        <v>1</v>
      </c>
      <c r="N212" s="170" t="s">
        <v>39</v>
      </c>
      <c r="O212" s="171">
        <v>1.3</v>
      </c>
      <c r="P212" s="171">
        <f>O212*H212</f>
        <v>1.3</v>
      </c>
      <c r="Q212" s="171">
        <v>0.0032200000000000002</v>
      </c>
      <c r="R212" s="171">
        <f>Q212*H212</f>
        <v>0.0032200000000000002</v>
      </c>
      <c r="S212" s="171">
        <v>0</v>
      </c>
      <c r="T212" s="172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73" t="s">
        <v>191</v>
      </c>
      <c r="AT212" s="173" t="s">
        <v>126</v>
      </c>
      <c r="AU212" s="173" t="s">
        <v>84</v>
      </c>
      <c r="AY212" s="15" t="s">
        <v>124</v>
      </c>
      <c r="BE212" s="174">
        <f>IF(N212="základní",J212,0)</f>
        <v>2370</v>
      </c>
      <c r="BF212" s="174">
        <f>IF(N212="snížená",J212,0)</f>
        <v>0</v>
      </c>
      <c r="BG212" s="174">
        <f>IF(N212="zákl. přenesená",J212,0)</f>
        <v>0</v>
      </c>
      <c r="BH212" s="174">
        <f>IF(N212="sníž. přenesená",J212,0)</f>
        <v>0</v>
      </c>
      <c r="BI212" s="174">
        <f>IF(N212="nulová",J212,0)</f>
        <v>0</v>
      </c>
      <c r="BJ212" s="15" t="s">
        <v>82</v>
      </c>
      <c r="BK212" s="174">
        <f>ROUND(I212*H212,2)</f>
        <v>2370</v>
      </c>
      <c r="BL212" s="15" t="s">
        <v>191</v>
      </c>
      <c r="BM212" s="173" t="s">
        <v>437</v>
      </c>
    </row>
    <row r="213" s="2" customFormat="1" ht="16.5" customHeight="1">
      <c r="A213" s="28"/>
      <c r="B213" s="161"/>
      <c r="C213" s="162" t="s">
        <v>438</v>
      </c>
      <c r="D213" s="162" t="s">
        <v>126</v>
      </c>
      <c r="E213" s="163" t="s">
        <v>439</v>
      </c>
      <c r="F213" s="164" t="s">
        <v>440</v>
      </c>
      <c r="G213" s="165" t="s">
        <v>404</v>
      </c>
      <c r="H213" s="166">
        <v>2</v>
      </c>
      <c r="I213" s="167">
        <v>4987</v>
      </c>
      <c r="J213" s="167">
        <f>ROUND(I213*H213,2)</f>
        <v>9974</v>
      </c>
      <c r="K213" s="168"/>
      <c r="L213" s="29"/>
      <c r="M213" s="169" t="s">
        <v>1</v>
      </c>
      <c r="N213" s="170" t="s">
        <v>39</v>
      </c>
      <c r="O213" s="171">
        <v>1.3999999999999999</v>
      </c>
      <c r="P213" s="171">
        <f>O213*H213</f>
        <v>2.7999999999999998</v>
      </c>
      <c r="Q213" s="171">
        <v>0.024119999999999999</v>
      </c>
      <c r="R213" s="171">
        <f>Q213*H213</f>
        <v>0.048239999999999998</v>
      </c>
      <c r="S213" s="171">
        <v>0</v>
      </c>
      <c r="T213" s="172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73" t="s">
        <v>191</v>
      </c>
      <c r="AT213" s="173" t="s">
        <v>126</v>
      </c>
      <c r="AU213" s="173" t="s">
        <v>84</v>
      </c>
      <c r="AY213" s="15" t="s">
        <v>124</v>
      </c>
      <c r="BE213" s="174">
        <f>IF(N213="základní",J213,0)</f>
        <v>9974</v>
      </c>
      <c r="BF213" s="174">
        <f>IF(N213="snížená",J213,0)</f>
        <v>0</v>
      </c>
      <c r="BG213" s="174">
        <f>IF(N213="zákl. přenesená",J213,0)</f>
        <v>0</v>
      </c>
      <c r="BH213" s="174">
        <f>IF(N213="sníž. přenesená",J213,0)</f>
        <v>0</v>
      </c>
      <c r="BI213" s="174">
        <f>IF(N213="nulová",J213,0)</f>
        <v>0</v>
      </c>
      <c r="BJ213" s="15" t="s">
        <v>82</v>
      </c>
      <c r="BK213" s="174">
        <f>ROUND(I213*H213,2)</f>
        <v>9974</v>
      </c>
      <c r="BL213" s="15" t="s">
        <v>191</v>
      </c>
      <c r="BM213" s="173" t="s">
        <v>441</v>
      </c>
    </row>
    <row r="214" s="2" customFormat="1" ht="21.75" customHeight="1">
      <c r="A214" s="28"/>
      <c r="B214" s="161"/>
      <c r="C214" s="175" t="s">
        <v>442</v>
      </c>
      <c r="D214" s="175" t="s">
        <v>156</v>
      </c>
      <c r="E214" s="176" t="s">
        <v>443</v>
      </c>
      <c r="F214" s="177" t="s">
        <v>444</v>
      </c>
      <c r="G214" s="178" t="s">
        <v>178</v>
      </c>
      <c r="H214" s="179">
        <v>2</v>
      </c>
      <c r="I214" s="180">
        <v>10658</v>
      </c>
      <c r="J214" s="180">
        <f>ROUND(I214*H214,2)</f>
        <v>21316</v>
      </c>
      <c r="K214" s="181"/>
      <c r="L214" s="182"/>
      <c r="M214" s="183" t="s">
        <v>1</v>
      </c>
      <c r="N214" s="184" t="s">
        <v>39</v>
      </c>
      <c r="O214" s="171">
        <v>0</v>
      </c>
      <c r="P214" s="171">
        <f>O214*H214</f>
        <v>0</v>
      </c>
      <c r="Q214" s="171">
        <v>0.0012999999999999999</v>
      </c>
      <c r="R214" s="171">
        <f>Q214*H214</f>
        <v>0.0025999999999999999</v>
      </c>
      <c r="S214" s="171">
        <v>0</v>
      </c>
      <c r="T214" s="172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73" t="s">
        <v>258</v>
      </c>
      <c r="AT214" s="173" t="s">
        <v>156</v>
      </c>
      <c r="AU214" s="173" t="s">
        <v>84</v>
      </c>
      <c r="AY214" s="15" t="s">
        <v>124</v>
      </c>
      <c r="BE214" s="174">
        <f>IF(N214="základní",J214,0)</f>
        <v>21316</v>
      </c>
      <c r="BF214" s="174">
        <f>IF(N214="snížená",J214,0)</f>
        <v>0</v>
      </c>
      <c r="BG214" s="174">
        <f>IF(N214="zákl. přenesená",J214,0)</f>
        <v>0</v>
      </c>
      <c r="BH214" s="174">
        <f>IF(N214="sníž. přenesená",J214,0)</f>
        <v>0</v>
      </c>
      <c r="BI214" s="174">
        <f>IF(N214="nulová",J214,0)</f>
        <v>0</v>
      </c>
      <c r="BJ214" s="15" t="s">
        <v>82</v>
      </c>
      <c r="BK214" s="174">
        <f>ROUND(I214*H214,2)</f>
        <v>21316</v>
      </c>
      <c r="BL214" s="15" t="s">
        <v>191</v>
      </c>
      <c r="BM214" s="173" t="s">
        <v>445</v>
      </c>
    </row>
    <row r="215" s="2" customFormat="1" ht="16.5" customHeight="1">
      <c r="A215" s="28"/>
      <c r="B215" s="161"/>
      <c r="C215" s="162" t="s">
        <v>446</v>
      </c>
      <c r="D215" s="162" t="s">
        <v>126</v>
      </c>
      <c r="E215" s="163" t="s">
        <v>447</v>
      </c>
      <c r="F215" s="164" t="s">
        <v>448</v>
      </c>
      <c r="G215" s="165" t="s">
        <v>404</v>
      </c>
      <c r="H215" s="166">
        <v>1</v>
      </c>
      <c r="I215" s="167">
        <v>5830</v>
      </c>
      <c r="J215" s="167">
        <f>ROUND(I215*H215,2)</f>
        <v>5830</v>
      </c>
      <c r="K215" s="168"/>
      <c r="L215" s="29"/>
      <c r="M215" s="169" t="s">
        <v>1</v>
      </c>
      <c r="N215" s="170" t="s">
        <v>39</v>
      </c>
      <c r="O215" s="171">
        <v>1.3999999999999999</v>
      </c>
      <c r="P215" s="171">
        <f>O215*H215</f>
        <v>1.3999999999999999</v>
      </c>
      <c r="Q215" s="171">
        <v>0.023230000000000001</v>
      </c>
      <c r="R215" s="171">
        <f>Q215*H215</f>
        <v>0.023230000000000001</v>
      </c>
      <c r="S215" s="171">
        <v>0</v>
      </c>
      <c r="T215" s="172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73" t="s">
        <v>191</v>
      </c>
      <c r="AT215" s="173" t="s">
        <v>126</v>
      </c>
      <c r="AU215" s="173" t="s">
        <v>84</v>
      </c>
      <c r="AY215" s="15" t="s">
        <v>124</v>
      </c>
      <c r="BE215" s="174">
        <f>IF(N215="základní",J215,0)</f>
        <v>5830</v>
      </c>
      <c r="BF215" s="174">
        <f>IF(N215="snížená",J215,0)</f>
        <v>0</v>
      </c>
      <c r="BG215" s="174">
        <f>IF(N215="zákl. přenesená",J215,0)</f>
        <v>0</v>
      </c>
      <c r="BH215" s="174">
        <f>IF(N215="sníž. přenesená",J215,0)</f>
        <v>0</v>
      </c>
      <c r="BI215" s="174">
        <f>IF(N215="nulová",J215,0)</f>
        <v>0</v>
      </c>
      <c r="BJ215" s="15" t="s">
        <v>82</v>
      </c>
      <c r="BK215" s="174">
        <f>ROUND(I215*H215,2)</f>
        <v>5830</v>
      </c>
      <c r="BL215" s="15" t="s">
        <v>191</v>
      </c>
      <c r="BM215" s="173" t="s">
        <v>449</v>
      </c>
    </row>
    <row r="216" s="2" customFormat="1" ht="21.75" customHeight="1">
      <c r="A216" s="28"/>
      <c r="B216" s="161"/>
      <c r="C216" s="162" t="s">
        <v>450</v>
      </c>
      <c r="D216" s="162" t="s">
        <v>126</v>
      </c>
      <c r="E216" s="163" t="s">
        <v>451</v>
      </c>
      <c r="F216" s="164" t="s">
        <v>452</v>
      </c>
      <c r="G216" s="165" t="s">
        <v>404</v>
      </c>
      <c r="H216" s="166">
        <v>1</v>
      </c>
      <c r="I216" s="167">
        <v>3940</v>
      </c>
      <c r="J216" s="167">
        <f>ROUND(I216*H216,2)</f>
        <v>3940</v>
      </c>
      <c r="K216" s="168"/>
      <c r="L216" s="29"/>
      <c r="M216" s="169" t="s">
        <v>1</v>
      </c>
      <c r="N216" s="170" t="s">
        <v>39</v>
      </c>
      <c r="O216" s="171">
        <v>1.2</v>
      </c>
      <c r="P216" s="171">
        <f>O216*H216</f>
        <v>1.2</v>
      </c>
      <c r="Q216" s="171">
        <v>0.02869</v>
      </c>
      <c r="R216" s="171">
        <f>Q216*H216</f>
        <v>0.02869</v>
      </c>
      <c r="S216" s="171">
        <v>0</v>
      </c>
      <c r="T216" s="172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73" t="s">
        <v>191</v>
      </c>
      <c r="AT216" s="173" t="s">
        <v>126</v>
      </c>
      <c r="AU216" s="173" t="s">
        <v>84</v>
      </c>
      <c r="AY216" s="15" t="s">
        <v>124</v>
      </c>
      <c r="BE216" s="174">
        <f>IF(N216="základní",J216,0)</f>
        <v>3940</v>
      </c>
      <c r="BF216" s="174">
        <f>IF(N216="snížená",J216,0)</f>
        <v>0</v>
      </c>
      <c r="BG216" s="174">
        <f>IF(N216="zákl. přenesená",J216,0)</f>
        <v>0</v>
      </c>
      <c r="BH216" s="174">
        <f>IF(N216="sníž. přenesená",J216,0)</f>
        <v>0</v>
      </c>
      <c r="BI216" s="174">
        <f>IF(N216="nulová",J216,0)</f>
        <v>0</v>
      </c>
      <c r="BJ216" s="15" t="s">
        <v>82</v>
      </c>
      <c r="BK216" s="174">
        <f>ROUND(I216*H216,2)</f>
        <v>3940</v>
      </c>
      <c r="BL216" s="15" t="s">
        <v>191</v>
      </c>
      <c r="BM216" s="173" t="s">
        <v>453</v>
      </c>
    </row>
    <row r="217" s="2" customFormat="1" ht="21.75" customHeight="1">
      <c r="A217" s="28"/>
      <c r="B217" s="161"/>
      <c r="C217" s="162" t="s">
        <v>454</v>
      </c>
      <c r="D217" s="162" t="s">
        <v>126</v>
      </c>
      <c r="E217" s="163" t="s">
        <v>455</v>
      </c>
      <c r="F217" s="164" t="s">
        <v>456</v>
      </c>
      <c r="G217" s="165" t="s">
        <v>404</v>
      </c>
      <c r="H217" s="166">
        <v>4</v>
      </c>
      <c r="I217" s="167">
        <v>3340</v>
      </c>
      <c r="J217" s="167">
        <f>ROUND(I217*H217,2)</f>
        <v>13360</v>
      </c>
      <c r="K217" s="168"/>
      <c r="L217" s="29"/>
      <c r="M217" s="169" t="s">
        <v>1</v>
      </c>
      <c r="N217" s="170" t="s">
        <v>39</v>
      </c>
      <c r="O217" s="171">
        <v>1.1000000000000001</v>
      </c>
      <c r="P217" s="171">
        <f>O217*H217</f>
        <v>4.4000000000000004</v>
      </c>
      <c r="Q217" s="171">
        <v>0.018790000000000001</v>
      </c>
      <c r="R217" s="171">
        <f>Q217*H217</f>
        <v>0.075160000000000005</v>
      </c>
      <c r="S217" s="171">
        <v>0</v>
      </c>
      <c r="T217" s="172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73" t="s">
        <v>191</v>
      </c>
      <c r="AT217" s="173" t="s">
        <v>126</v>
      </c>
      <c r="AU217" s="173" t="s">
        <v>84</v>
      </c>
      <c r="AY217" s="15" t="s">
        <v>124</v>
      </c>
      <c r="BE217" s="174">
        <f>IF(N217="základní",J217,0)</f>
        <v>13360</v>
      </c>
      <c r="BF217" s="174">
        <f>IF(N217="snížená",J217,0)</f>
        <v>0</v>
      </c>
      <c r="BG217" s="174">
        <f>IF(N217="zákl. přenesená",J217,0)</f>
        <v>0</v>
      </c>
      <c r="BH217" s="174">
        <f>IF(N217="sníž. přenesená",J217,0)</f>
        <v>0</v>
      </c>
      <c r="BI217" s="174">
        <f>IF(N217="nulová",J217,0)</f>
        <v>0</v>
      </c>
      <c r="BJ217" s="15" t="s">
        <v>82</v>
      </c>
      <c r="BK217" s="174">
        <f>ROUND(I217*H217,2)</f>
        <v>13360</v>
      </c>
      <c r="BL217" s="15" t="s">
        <v>191</v>
      </c>
      <c r="BM217" s="173" t="s">
        <v>457</v>
      </c>
    </row>
    <row r="218" s="2" customFormat="1" ht="21.75" customHeight="1">
      <c r="A218" s="28"/>
      <c r="B218" s="161"/>
      <c r="C218" s="162" t="s">
        <v>458</v>
      </c>
      <c r="D218" s="162" t="s">
        <v>126</v>
      </c>
      <c r="E218" s="163" t="s">
        <v>459</v>
      </c>
      <c r="F218" s="164" t="s">
        <v>460</v>
      </c>
      <c r="G218" s="165" t="s">
        <v>404</v>
      </c>
      <c r="H218" s="166">
        <v>1</v>
      </c>
      <c r="I218" s="167">
        <v>7820</v>
      </c>
      <c r="J218" s="167">
        <f>ROUND(I218*H218,2)</f>
        <v>7820</v>
      </c>
      <c r="K218" s="168"/>
      <c r="L218" s="29"/>
      <c r="M218" s="169" t="s">
        <v>1</v>
      </c>
      <c r="N218" s="170" t="s">
        <v>39</v>
      </c>
      <c r="O218" s="171">
        <v>2.4620000000000002</v>
      </c>
      <c r="P218" s="171">
        <f>O218*H218</f>
        <v>2.4620000000000002</v>
      </c>
      <c r="Q218" s="171">
        <v>0.01779</v>
      </c>
      <c r="R218" s="171">
        <f>Q218*H218</f>
        <v>0.01779</v>
      </c>
      <c r="S218" s="171">
        <v>0</v>
      </c>
      <c r="T218" s="172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73" t="s">
        <v>191</v>
      </c>
      <c r="AT218" s="173" t="s">
        <v>126</v>
      </c>
      <c r="AU218" s="173" t="s">
        <v>84</v>
      </c>
      <c r="AY218" s="15" t="s">
        <v>124</v>
      </c>
      <c r="BE218" s="174">
        <f>IF(N218="základní",J218,0)</f>
        <v>7820</v>
      </c>
      <c r="BF218" s="174">
        <f>IF(N218="snížená",J218,0)</f>
        <v>0</v>
      </c>
      <c r="BG218" s="174">
        <f>IF(N218="zákl. přenesená",J218,0)</f>
        <v>0</v>
      </c>
      <c r="BH218" s="174">
        <f>IF(N218="sníž. přenesená",J218,0)</f>
        <v>0</v>
      </c>
      <c r="BI218" s="174">
        <f>IF(N218="nulová",J218,0)</f>
        <v>0</v>
      </c>
      <c r="BJ218" s="15" t="s">
        <v>82</v>
      </c>
      <c r="BK218" s="174">
        <f>ROUND(I218*H218,2)</f>
        <v>7820</v>
      </c>
      <c r="BL218" s="15" t="s">
        <v>191</v>
      </c>
      <c r="BM218" s="173" t="s">
        <v>461</v>
      </c>
    </row>
    <row r="219" s="2" customFormat="1" ht="21.75" customHeight="1">
      <c r="A219" s="28"/>
      <c r="B219" s="161"/>
      <c r="C219" s="162" t="s">
        <v>462</v>
      </c>
      <c r="D219" s="162" t="s">
        <v>126</v>
      </c>
      <c r="E219" s="163" t="s">
        <v>463</v>
      </c>
      <c r="F219" s="164" t="s">
        <v>464</v>
      </c>
      <c r="G219" s="165" t="s">
        <v>404</v>
      </c>
      <c r="H219" s="166">
        <v>1</v>
      </c>
      <c r="I219" s="167">
        <v>6250</v>
      </c>
      <c r="J219" s="167">
        <f>ROUND(I219*H219,2)</f>
        <v>6250</v>
      </c>
      <c r="K219" s="168"/>
      <c r="L219" s="29"/>
      <c r="M219" s="169" t="s">
        <v>1</v>
      </c>
      <c r="N219" s="170" t="s">
        <v>39</v>
      </c>
      <c r="O219" s="171">
        <v>1.5</v>
      </c>
      <c r="P219" s="171">
        <f>O219*H219</f>
        <v>1.5</v>
      </c>
      <c r="Q219" s="171">
        <v>0.0147</v>
      </c>
      <c r="R219" s="171">
        <f>Q219*H219</f>
        <v>0.0147</v>
      </c>
      <c r="S219" s="171">
        <v>0</v>
      </c>
      <c r="T219" s="172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73" t="s">
        <v>191</v>
      </c>
      <c r="AT219" s="173" t="s">
        <v>126</v>
      </c>
      <c r="AU219" s="173" t="s">
        <v>84</v>
      </c>
      <c r="AY219" s="15" t="s">
        <v>124</v>
      </c>
      <c r="BE219" s="174">
        <f>IF(N219="základní",J219,0)</f>
        <v>6250</v>
      </c>
      <c r="BF219" s="174">
        <f>IF(N219="snížená",J219,0)</f>
        <v>0</v>
      </c>
      <c r="BG219" s="174">
        <f>IF(N219="zákl. přenesená",J219,0)</f>
        <v>0</v>
      </c>
      <c r="BH219" s="174">
        <f>IF(N219="sníž. přenesená",J219,0)</f>
        <v>0</v>
      </c>
      <c r="BI219" s="174">
        <f>IF(N219="nulová",J219,0)</f>
        <v>0</v>
      </c>
      <c r="BJ219" s="15" t="s">
        <v>82</v>
      </c>
      <c r="BK219" s="174">
        <f>ROUND(I219*H219,2)</f>
        <v>6250</v>
      </c>
      <c r="BL219" s="15" t="s">
        <v>191</v>
      </c>
      <c r="BM219" s="173" t="s">
        <v>465</v>
      </c>
    </row>
    <row r="220" s="2" customFormat="1" ht="16.5" customHeight="1">
      <c r="A220" s="28"/>
      <c r="B220" s="161"/>
      <c r="C220" s="162" t="s">
        <v>466</v>
      </c>
      <c r="D220" s="162" t="s">
        <v>126</v>
      </c>
      <c r="E220" s="163" t="s">
        <v>467</v>
      </c>
      <c r="F220" s="164" t="s">
        <v>468</v>
      </c>
      <c r="G220" s="165" t="s">
        <v>178</v>
      </c>
      <c r="H220" s="166">
        <v>1</v>
      </c>
      <c r="I220" s="167">
        <v>1070</v>
      </c>
      <c r="J220" s="167">
        <f>ROUND(I220*H220,2)</f>
        <v>1070</v>
      </c>
      <c r="K220" s="168"/>
      <c r="L220" s="29"/>
      <c r="M220" s="169" t="s">
        <v>1</v>
      </c>
      <c r="N220" s="170" t="s">
        <v>39</v>
      </c>
      <c r="O220" s="171">
        <v>0.32100000000000001</v>
      </c>
      <c r="P220" s="171">
        <f>O220*H220</f>
        <v>0.32100000000000001</v>
      </c>
      <c r="Q220" s="171">
        <v>0.00021000000000000001</v>
      </c>
      <c r="R220" s="171">
        <f>Q220*H220</f>
        <v>0.00021000000000000001</v>
      </c>
      <c r="S220" s="171">
        <v>0</v>
      </c>
      <c r="T220" s="172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73" t="s">
        <v>191</v>
      </c>
      <c r="AT220" s="173" t="s">
        <v>126</v>
      </c>
      <c r="AU220" s="173" t="s">
        <v>84</v>
      </c>
      <c r="AY220" s="15" t="s">
        <v>124</v>
      </c>
      <c r="BE220" s="174">
        <f>IF(N220="základní",J220,0)</f>
        <v>1070</v>
      </c>
      <c r="BF220" s="174">
        <f>IF(N220="snížená",J220,0)</f>
        <v>0</v>
      </c>
      <c r="BG220" s="174">
        <f>IF(N220="zákl. přenesená",J220,0)</f>
        <v>0</v>
      </c>
      <c r="BH220" s="174">
        <f>IF(N220="sníž. přenesená",J220,0)</f>
        <v>0</v>
      </c>
      <c r="BI220" s="174">
        <f>IF(N220="nulová",J220,0)</f>
        <v>0</v>
      </c>
      <c r="BJ220" s="15" t="s">
        <v>82</v>
      </c>
      <c r="BK220" s="174">
        <f>ROUND(I220*H220,2)</f>
        <v>1070</v>
      </c>
      <c r="BL220" s="15" t="s">
        <v>191</v>
      </c>
      <c r="BM220" s="173" t="s">
        <v>469</v>
      </c>
    </row>
    <row r="221" s="2" customFormat="1" ht="21.75" customHeight="1">
      <c r="A221" s="28"/>
      <c r="B221" s="161"/>
      <c r="C221" s="162" t="s">
        <v>470</v>
      </c>
      <c r="D221" s="162" t="s">
        <v>126</v>
      </c>
      <c r="E221" s="163" t="s">
        <v>471</v>
      </c>
      <c r="F221" s="164" t="s">
        <v>472</v>
      </c>
      <c r="G221" s="165" t="s">
        <v>404</v>
      </c>
      <c r="H221" s="166">
        <v>17</v>
      </c>
      <c r="I221" s="167">
        <v>220</v>
      </c>
      <c r="J221" s="167">
        <f>ROUND(I221*H221,2)</f>
        <v>3740</v>
      </c>
      <c r="K221" s="168"/>
      <c r="L221" s="29"/>
      <c r="M221" s="169" t="s">
        <v>1</v>
      </c>
      <c r="N221" s="170" t="s">
        <v>39</v>
      </c>
      <c r="O221" s="171">
        <v>0.22700000000000001</v>
      </c>
      <c r="P221" s="171">
        <f>O221*H221</f>
        <v>3.859</v>
      </c>
      <c r="Q221" s="171">
        <v>0.00029999999999999997</v>
      </c>
      <c r="R221" s="171">
        <f>Q221*H221</f>
        <v>0.0050999999999999995</v>
      </c>
      <c r="S221" s="171">
        <v>0</v>
      </c>
      <c r="T221" s="172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73" t="s">
        <v>191</v>
      </c>
      <c r="AT221" s="173" t="s">
        <v>126</v>
      </c>
      <c r="AU221" s="173" t="s">
        <v>84</v>
      </c>
      <c r="AY221" s="15" t="s">
        <v>124</v>
      </c>
      <c r="BE221" s="174">
        <f>IF(N221="základní",J221,0)</f>
        <v>3740</v>
      </c>
      <c r="BF221" s="174">
        <f>IF(N221="snížená",J221,0)</f>
        <v>0</v>
      </c>
      <c r="BG221" s="174">
        <f>IF(N221="zákl. přenesená",J221,0)</f>
        <v>0</v>
      </c>
      <c r="BH221" s="174">
        <f>IF(N221="sníž. přenesená",J221,0)</f>
        <v>0</v>
      </c>
      <c r="BI221" s="174">
        <f>IF(N221="nulová",J221,0)</f>
        <v>0</v>
      </c>
      <c r="BJ221" s="15" t="s">
        <v>82</v>
      </c>
      <c r="BK221" s="174">
        <f>ROUND(I221*H221,2)</f>
        <v>3740</v>
      </c>
      <c r="BL221" s="15" t="s">
        <v>191</v>
      </c>
      <c r="BM221" s="173" t="s">
        <v>473</v>
      </c>
    </row>
    <row r="222" s="2" customFormat="1" ht="21.75" customHeight="1">
      <c r="A222" s="28"/>
      <c r="B222" s="161"/>
      <c r="C222" s="162" t="s">
        <v>474</v>
      </c>
      <c r="D222" s="162" t="s">
        <v>126</v>
      </c>
      <c r="E222" s="163" t="s">
        <v>475</v>
      </c>
      <c r="F222" s="164" t="s">
        <v>476</v>
      </c>
      <c r="G222" s="165" t="s">
        <v>404</v>
      </c>
      <c r="H222" s="166">
        <v>1</v>
      </c>
      <c r="I222" s="167">
        <v>2160</v>
      </c>
      <c r="J222" s="167">
        <f>ROUND(I222*H222,2)</f>
        <v>2160</v>
      </c>
      <c r="K222" s="168"/>
      <c r="L222" s="29"/>
      <c r="M222" s="169" t="s">
        <v>1</v>
      </c>
      <c r="N222" s="170" t="s">
        <v>39</v>
      </c>
      <c r="O222" s="171">
        <v>0.20000000000000001</v>
      </c>
      <c r="P222" s="171">
        <f>O222*H222</f>
        <v>0.20000000000000001</v>
      </c>
      <c r="Q222" s="171">
        <v>0.0019599999999999999</v>
      </c>
      <c r="R222" s="171">
        <f>Q222*H222</f>
        <v>0.0019599999999999999</v>
      </c>
      <c r="S222" s="171">
        <v>0</v>
      </c>
      <c r="T222" s="172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73" t="s">
        <v>191</v>
      </c>
      <c r="AT222" s="173" t="s">
        <v>126</v>
      </c>
      <c r="AU222" s="173" t="s">
        <v>84</v>
      </c>
      <c r="AY222" s="15" t="s">
        <v>124</v>
      </c>
      <c r="BE222" s="174">
        <f>IF(N222="základní",J222,0)</f>
        <v>2160</v>
      </c>
      <c r="BF222" s="174">
        <f>IF(N222="snížená",J222,0)</f>
        <v>0</v>
      </c>
      <c r="BG222" s="174">
        <f>IF(N222="zákl. přenesená",J222,0)</f>
        <v>0</v>
      </c>
      <c r="BH222" s="174">
        <f>IF(N222="sníž. přenesená",J222,0)</f>
        <v>0</v>
      </c>
      <c r="BI222" s="174">
        <f>IF(N222="nulová",J222,0)</f>
        <v>0</v>
      </c>
      <c r="BJ222" s="15" t="s">
        <v>82</v>
      </c>
      <c r="BK222" s="174">
        <f>ROUND(I222*H222,2)</f>
        <v>2160</v>
      </c>
      <c r="BL222" s="15" t="s">
        <v>191</v>
      </c>
      <c r="BM222" s="173" t="s">
        <v>477</v>
      </c>
    </row>
    <row r="223" s="2" customFormat="1" ht="21.75" customHeight="1">
      <c r="A223" s="28"/>
      <c r="B223" s="161"/>
      <c r="C223" s="162" t="s">
        <v>478</v>
      </c>
      <c r="D223" s="162" t="s">
        <v>126</v>
      </c>
      <c r="E223" s="163" t="s">
        <v>479</v>
      </c>
      <c r="F223" s="164" t="s">
        <v>480</v>
      </c>
      <c r="G223" s="165" t="s">
        <v>404</v>
      </c>
      <c r="H223" s="166">
        <v>1</v>
      </c>
      <c r="I223" s="167">
        <v>2440</v>
      </c>
      <c r="J223" s="167">
        <f>ROUND(I223*H223,2)</f>
        <v>2440</v>
      </c>
      <c r="K223" s="168"/>
      <c r="L223" s="29"/>
      <c r="M223" s="169" t="s">
        <v>1</v>
      </c>
      <c r="N223" s="170" t="s">
        <v>39</v>
      </c>
      <c r="O223" s="171">
        <v>0.20000000000000001</v>
      </c>
      <c r="P223" s="171">
        <f>O223*H223</f>
        <v>0.20000000000000001</v>
      </c>
      <c r="Q223" s="171">
        <v>0.0018</v>
      </c>
      <c r="R223" s="171">
        <f>Q223*H223</f>
        <v>0.0018</v>
      </c>
      <c r="S223" s="171">
        <v>0</v>
      </c>
      <c r="T223" s="172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73" t="s">
        <v>191</v>
      </c>
      <c r="AT223" s="173" t="s">
        <v>126</v>
      </c>
      <c r="AU223" s="173" t="s">
        <v>84</v>
      </c>
      <c r="AY223" s="15" t="s">
        <v>124</v>
      </c>
      <c r="BE223" s="174">
        <f>IF(N223="základní",J223,0)</f>
        <v>2440</v>
      </c>
      <c r="BF223" s="174">
        <f>IF(N223="snížená",J223,0)</f>
        <v>0</v>
      </c>
      <c r="BG223" s="174">
        <f>IF(N223="zákl. přenesená",J223,0)</f>
        <v>0</v>
      </c>
      <c r="BH223" s="174">
        <f>IF(N223="sníž. přenesená",J223,0)</f>
        <v>0</v>
      </c>
      <c r="BI223" s="174">
        <f>IF(N223="nulová",J223,0)</f>
        <v>0</v>
      </c>
      <c r="BJ223" s="15" t="s">
        <v>82</v>
      </c>
      <c r="BK223" s="174">
        <f>ROUND(I223*H223,2)</f>
        <v>2440</v>
      </c>
      <c r="BL223" s="15" t="s">
        <v>191</v>
      </c>
      <c r="BM223" s="173" t="s">
        <v>481</v>
      </c>
    </row>
    <row r="224" s="2" customFormat="1" ht="21.75" customHeight="1">
      <c r="A224" s="28"/>
      <c r="B224" s="161"/>
      <c r="C224" s="162" t="s">
        <v>482</v>
      </c>
      <c r="D224" s="162" t="s">
        <v>126</v>
      </c>
      <c r="E224" s="163" t="s">
        <v>483</v>
      </c>
      <c r="F224" s="164" t="s">
        <v>484</v>
      </c>
      <c r="G224" s="165" t="s">
        <v>404</v>
      </c>
      <c r="H224" s="166">
        <v>4</v>
      </c>
      <c r="I224" s="167">
        <v>4092</v>
      </c>
      <c r="J224" s="167">
        <f>ROUND(I224*H224,2)</f>
        <v>16368</v>
      </c>
      <c r="K224" s="168"/>
      <c r="L224" s="29"/>
      <c r="M224" s="169" t="s">
        <v>1</v>
      </c>
      <c r="N224" s="170" t="s">
        <v>39</v>
      </c>
      <c r="O224" s="171">
        <v>0.20000000000000001</v>
      </c>
      <c r="P224" s="171">
        <f>O224*H224</f>
        <v>0.80000000000000004</v>
      </c>
      <c r="Q224" s="171">
        <v>0.0018</v>
      </c>
      <c r="R224" s="171">
        <f>Q224*H224</f>
        <v>0.0071999999999999998</v>
      </c>
      <c r="S224" s="171">
        <v>0</v>
      </c>
      <c r="T224" s="172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73" t="s">
        <v>191</v>
      </c>
      <c r="AT224" s="173" t="s">
        <v>126</v>
      </c>
      <c r="AU224" s="173" t="s">
        <v>84</v>
      </c>
      <c r="AY224" s="15" t="s">
        <v>124</v>
      </c>
      <c r="BE224" s="174">
        <f>IF(N224="základní",J224,0)</f>
        <v>16368</v>
      </c>
      <c r="BF224" s="174">
        <f>IF(N224="snížená",J224,0)</f>
        <v>0</v>
      </c>
      <c r="BG224" s="174">
        <f>IF(N224="zákl. přenesená",J224,0)</f>
        <v>0</v>
      </c>
      <c r="BH224" s="174">
        <f>IF(N224="sníž. přenesená",J224,0)</f>
        <v>0</v>
      </c>
      <c r="BI224" s="174">
        <f>IF(N224="nulová",J224,0)</f>
        <v>0</v>
      </c>
      <c r="BJ224" s="15" t="s">
        <v>82</v>
      </c>
      <c r="BK224" s="174">
        <f>ROUND(I224*H224,2)</f>
        <v>16368</v>
      </c>
      <c r="BL224" s="15" t="s">
        <v>191</v>
      </c>
      <c r="BM224" s="173" t="s">
        <v>485</v>
      </c>
    </row>
    <row r="225" s="2" customFormat="1" ht="16.5" customHeight="1">
      <c r="A225" s="28"/>
      <c r="B225" s="161"/>
      <c r="C225" s="162" t="s">
        <v>486</v>
      </c>
      <c r="D225" s="162" t="s">
        <v>126</v>
      </c>
      <c r="E225" s="163" t="s">
        <v>487</v>
      </c>
      <c r="F225" s="164" t="s">
        <v>488</v>
      </c>
      <c r="G225" s="165" t="s">
        <v>404</v>
      </c>
      <c r="H225" s="166">
        <v>1</v>
      </c>
      <c r="I225" s="167">
        <v>2530</v>
      </c>
      <c r="J225" s="167">
        <f>ROUND(I225*H225,2)</f>
        <v>2530</v>
      </c>
      <c r="K225" s="168"/>
      <c r="L225" s="29"/>
      <c r="M225" s="169" t="s">
        <v>1</v>
      </c>
      <c r="N225" s="170" t="s">
        <v>39</v>
      </c>
      <c r="O225" s="171">
        <v>0.20000000000000001</v>
      </c>
      <c r="P225" s="171">
        <f>O225*H225</f>
        <v>0.20000000000000001</v>
      </c>
      <c r="Q225" s="171">
        <v>0.0018400000000000001</v>
      </c>
      <c r="R225" s="171">
        <f>Q225*H225</f>
        <v>0.0018400000000000001</v>
      </c>
      <c r="S225" s="171">
        <v>0</v>
      </c>
      <c r="T225" s="172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73" t="s">
        <v>191</v>
      </c>
      <c r="AT225" s="173" t="s">
        <v>126</v>
      </c>
      <c r="AU225" s="173" t="s">
        <v>84</v>
      </c>
      <c r="AY225" s="15" t="s">
        <v>124</v>
      </c>
      <c r="BE225" s="174">
        <f>IF(N225="základní",J225,0)</f>
        <v>2530</v>
      </c>
      <c r="BF225" s="174">
        <f>IF(N225="snížená",J225,0)</f>
        <v>0</v>
      </c>
      <c r="BG225" s="174">
        <f>IF(N225="zákl. přenesená",J225,0)</f>
        <v>0</v>
      </c>
      <c r="BH225" s="174">
        <f>IF(N225="sníž. přenesená",J225,0)</f>
        <v>0</v>
      </c>
      <c r="BI225" s="174">
        <f>IF(N225="nulová",J225,0)</f>
        <v>0</v>
      </c>
      <c r="BJ225" s="15" t="s">
        <v>82</v>
      </c>
      <c r="BK225" s="174">
        <f>ROUND(I225*H225,2)</f>
        <v>2530</v>
      </c>
      <c r="BL225" s="15" t="s">
        <v>191</v>
      </c>
      <c r="BM225" s="173" t="s">
        <v>489</v>
      </c>
    </row>
    <row r="226" s="2" customFormat="1" ht="16.5" customHeight="1">
      <c r="A226" s="28"/>
      <c r="B226" s="161"/>
      <c r="C226" s="162" t="s">
        <v>490</v>
      </c>
      <c r="D226" s="162" t="s">
        <v>126</v>
      </c>
      <c r="E226" s="163" t="s">
        <v>491</v>
      </c>
      <c r="F226" s="164" t="s">
        <v>492</v>
      </c>
      <c r="G226" s="165" t="s">
        <v>404</v>
      </c>
      <c r="H226" s="166">
        <v>1</v>
      </c>
      <c r="I226" s="167">
        <v>296</v>
      </c>
      <c r="J226" s="167">
        <f>ROUND(I226*H226,2)</f>
        <v>296</v>
      </c>
      <c r="K226" s="168"/>
      <c r="L226" s="29"/>
      <c r="M226" s="169" t="s">
        <v>1</v>
      </c>
      <c r="N226" s="170" t="s">
        <v>39</v>
      </c>
      <c r="O226" s="171">
        <v>0.51700000000000002</v>
      </c>
      <c r="P226" s="171">
        <f>O226*H226</f>
        <v>0.51700000000000002</v>
      </c>
      <c r="Q226" s="171">
        <v>0.00012</v>
      </c>
      <c r="R226" s="171">
        <f>Q226*H226</f>
        <v>0.00012</v>
      </c>
      <c r="S226" s="171">
        <v>0</v>
      </c>
      <c r="T226" s="172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73" t="s">
        <v>191</v>
      </c>
      <c r="AT226" s="173" t="s">
        <v>126</v>
      </c>
      <c r="AU226" s="173" t="s">
        <v>84</v>
      </c>
      <c r="AY226" s="15" t="s">
        <v>124</v>
      </c>
      <c r="BE226" s="174">
        <f>IF(N226="základní",J226,0)</f>
        <v>296</v>
      </c>
      <c r="BF226" s="174">
        <f>IF(N226="snížená",J226,0)</f>
        <v>0</v>
      </c>
      <c r="BG226" s="174">
        <f>IF(N226="zákl. přenesená",J226,0)</f>
        <v>0</v>
      </c>
      <c r="BH226" s="174">
        <f>IF(N226="sníž. přenesená",J226,0)</f>
        <v>0</v>
      </c>
      <c r="BI226" s="174">
        <f>IF(N226="nulová",J226,0)</f>
        <v>0</v>
      </c>
      <c r="BJ226" s="15" t="s">
        <v>82</v>
      </c>
      <c r="BK226" s="174">
        <f>ROUND(I226*H226,2)</f>
        <v>296</v>
      </c>
      <c r="BL226" s="15" t="s">
        <v>191</v>
      </c>
      <c r="BM226" s="173" t="s">
        <v>493</v>
      </c>
    </row>
    <row r="227" s="2" customFormat="1" ht="21.75" customHeight="1">
      <c r="A227" s="28"/>
      <c r="B227" s="161"/>
      <c r="C227" s="175" t="s">
        <v>494</v>
      </c>
      <c r="D227" s="175" t="s">
        <v>156</v>
      </c>
      <c r="E227" s="176" t="s">
        <v>495</v>
      </c>
      <c r="F227" s="177" t="s">
        <v>496</v>
      </c>
      <c r="G227" s="178" t="s">
        <v>178</v>
      </c>
      <c r="H227" s="179">
        <v>1</v>
      </c>
      <c r="I227" s="180">
        <v>6170</v>
      </c>
      <c r="J227" s="180">
        <f>ROUND(I227*H227,2)</f>
        <v>6170</v>
      </c>
      <c r="K227" s="181"/>
      <c r="L227" s="182"/>
      <c r="M227" s="183" t="s">
        <v>1</v>
      </c>
      <c r="N227" s="184" t="s">
        <v>39</v>
      </c>
      <c r="O227" s="171">
        <v>0</v>
      </c>
      <c r="P227" s="171">
        <f>O227*H227</f>
        <v>0</v>
      </c>
      <c r="Q227" s="171">
        <v>0.0032399999999999998</v>
      </c>
      <c r="R227" s="171">
        <f>Q227*H227</f>
        <v>0.0032399999999999998</v>
      </c>
      <c r="S227" s="171">
        <v>0</v>
      </c>
      <c r="T227" s="172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73" t="s">
        <v>258</v>
      </c>
      <c r="AT227" s="173" t="s">
        <v>156</v>
      </c>
      <c r="AU227" s="173" t="s">
        <v>84</v>
      </c>
      <c r="AY227" s="15" t="s">
        <v>124</v>
      </c>
      <c r="BE227" s="174">
        <f>IF(N227="základní",J227,0)</f>
        <v>6170</v>
      </c>
      <c r="BF227" s="174">
        <f>IF(N227="snížená",J227,0)</f>
        <v>0</v>
      </c>
      <c r="BG227" s="174">
        <f>IF(N227="zákl. přenesená",J227,0)</f>
        <v>0</v>
      </c>
      <c r="BH227" s="174">
        <f>IF(N227="sníž. přenesená",J227,0)</f>
        <v>0</v>
      </c>
      <c r="BI227" s="174">
        <f>IF(N227="nulová",J227,0)</f>
        <v>0</v>
      </c>
      <c r="BJ227" s="15" t="s">
        <v>82</v>
      </c>
      <c r="BK227" s="174">
        <f>ROUND(I227*H227,2)</f>
        <v>6170</v>
      </c>
      <c r="BL227" s="15" t="s">
        <v>191</v>
      </c>
      <c r="BM227" s="173" t="s">
        <v>497</v>
      </c>
    </row>
    <row r="228" s="2" customFormat="1" ht="16.5" customHeight="1">
      <c r="A228" s="28"/>
      <c r="B228" s="161"/>
      <c r="C228" s="162" t="s">
        <v>498</v>
      </c>
      <c r="D228" s="162" t="s">
        <v>126</v>
      </c>
      <c r="E228" s="163" t="s">
        <v>499</v>
      </c>
      <c r="F228" s="164" t="s">
        <v>500</v>
      </c>
      <c r="G228" s="165" t="s">
        <v>178</v>
      </c>
      <c r="H228" s="166">
        <v>2</v>
      </c>
      <c r="I228" s="167">
        <v>385</v>
      </c>
      <c r="J228" s="167">
        <f>ROUND(I228*H228,2)</f>
        <v>770</v>
      </c>
      <c r="K228" s="168"/>
      <c r="L228" s="29"/>
      <c r="M228" s="169" t="s">
        <v>1</v>
      </c>
      <c r="N228" s="170" t="s">
        <v>39</v>
      </c>
      <c r="O228" s="171">
        <v>0.71099999999999997</v>
      </c>
      <c r="P228" s="171">
        <f>O228*H228</f>
        <v>1.4219999999999999</v>
      </c>
      <c r="Q228" s="171">
        <v>0.00012</v>
      </c>
      <c r="R228" s="171">
        <f>Q228*H228</f>
        <v>0.00024000000000000001</v>
      </c>
      <c r="S228" s="171">
        <v>0</v>
      </c>
      <c r="T228" s="172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73" t="s">
        <v>191</v>
      </c>
      <c r="AT228" s="173" t="s">
        <v>126</v>
      </c>
      <c r="AU228" s="173" t="s">
        <v>84</v>
      </c>
      <c r="AY228" s="15" t="s">
        <v>124</v>
      </c>
      <c r="BE228" s="174">
        <f>IF(N228="základní",J228,0)</f>
        <v>770</v>
      </c>
      <c r="BF228" s="174">
        <f>IF(N228="snížená",J228,0)</f>
        <v>0</v>
      </c>
      <c r="BG228" s="174">
        <f>IF(N228="zákl. přenesená",J228,0)</f>
        <v>0</v>
      </c>
      <c r="BH228" s="174">
        <f>IF(N228="sníž. přenesená",J228,0)</f>
        <v>0</v>
      </c>
      <c r="BI228" s="174">
        <f>IF(N228="nulová",J228,0)</f>
        <v>0</v>
      </c>
      <c r="BJ228" s="15" t="s">
        <v>82</v>
      </c>
      <c r="BK228" s="174">
        <f>ROUND(I228*H228,2)</f>
        <v>770</v>
      </c>
      <c r="BL228" s="15" t="s">
        <v>191</v>
      </c>
      <c r="BM228" s="173" t="s">
        <v>501</v>
      </c>
    </row>
    <row r="229" s="2" customFormat="1" ht="16.5" customHeight="1">
      <c r="A229" s="28"/>
      <c r="B229" s="161"/>
      <c r="C229" s="175" t="s">
        <v>502</v>
      </c>
      <c r="D229" s="175" t="s">
        <v>156</v>
      </c>
      <c r="E229" s="176" t="s">
        <v>503</v>
      </c>
      <c r="F229" s="177" t="s">
        <v>504</v>
      </c>
      <c r="G229" s="178" t="s">
        <v>178</v>
      </c>
      <c r="H229" s="179">
        <v>2</v>
      </c>
      <c r="I229" s="180">
        <v>5360</v>
      </c>
      <c r="J229" s="180">
        <f>ROUND(I229*H229,2)</f>
        <v>10720</v>
      </c>
      <c r="K229" s="181"/>
      <c r="L229" s="182"/>
      <c r="M229" s="183" t="s">
        <v>1</v>
      </c>
      <c r="N229" s="184" t="s">
        <v>39</v>
      </c>
      <c r="O229" s="171">
        <v>0</v>
      </c>
      <c r="P229" s="171">
        <f>O229*H229</f>
        <v>0</v>
      </c>
      <c r="Q229" s="171">
        <v>0.0026199999999999999</v>
      </c>
      <c r="R229" s="171">
        <f>Q229*H229</f>
        <v>0.0052399999999999999</v>
      </c>
      <c r="S229" s="171">
        <v>0</v>
      </c>
      <c r="T229" s="172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73" t="s">
        <v>258</v>
      </c>
      <c r="AT229" s="173" t="s">
        <v>156</v>
      </c>
      <c r="AU229" s="173" t="s">
        <v>84</v>
      </c>
      <c r="AY229" s="15" t="s">
        <v>124</v>
      </c>
      <c r="BE229" s="174">
        <f>IF(N229="základní",J229,0)</f>
        <v>10720</v>
      </c>
      <c r="BF229" s="174">
        <f>IF(N229="snížená",J229,0)</f>
        <v>0</v>
      </c>
      <c r="BG229" s="174">
        <f>IF(N229="zákl. přenesená",J229,0)</f>
        <v>0</v>
      </c>
      <c r="BH229" s="174">
        <f>IF(N229="sníž. přenesená",J229,0)</f>
        <v>0</v>
      </c>
      <c r="BI229" s="174">
        <f>IF(N229="nulová",J229,0)</f>
        <v>0</v>
      </c>
      <c r="BJ229" s="15" t="s">
        <v>82</v>
      </c>
      <c r="BK229" s="174">
        <f>ROUND(I229*H229,2)</f>
        <v>10720</v>
      </c>
      <c r="BL229" s="15" t="s">
        <v>191</v>
      </c>
      <c r="BM229" s="173" t="s">
        <v>505</v>
      </c>
    </row>
    <row r="230" s="2" customFormat="1" ht="16.5" customHeight="1">
      <c r="A230" s="28"/>
      <c r="B230" s="161"/>
      <c r="C230" s="162" t="s">
        <v>506</v>
      </c>
      <c r="D230" s="162" t="s">
        <v>126</v>
      </c>
      <c r="E230" s="163" t="s">
        <v>507</v>
      </c>
      <c r="F230" s="164" t="s">
        <v>508</v>
      </c>
      <c r="G230" s="165" t="s">
        <v>178</v>
      </c>
      <c r="H230" s="166">
        <v>4</v>
      </c>
      <c r="I230" s="167">
        <v>604</v>
      </c>
      <c r="J230" s="167">
        <f>ROUND(I230*H230,2)</f>
        <v>2416</v>
      </c>
      <c r="K230" s="168"/>
      <c r="L230" s="29"/>
      <c r="M230" s="169" t="s">
        <v>1</v>
      </c>
      <c r="N230" s="170" t="s">
        <v>39</v>
      </c>
      <c r="O230" s="171">
        <v>0.246</v>
      </c>
      <c r="P230" s="171">
        <f>O230*H230</f>
        <v>0.98399999999999999</v>
      </c>
      <c r="Q230" s="171">
        <v>0.00051999999999999995</v>
      </c>
      <c r="R230" s="171">
        <f>Q230*H230</f>
        <v>0.0020799999999999998</v>
      </c>
      <c r="S230" s="171">
        <v>0</v>
      </c>
      <c r="T230" s="172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73" t="s">
        <v>191</v>
      </c>
      <c r="AT230" s="173" t="s">
        <v>126</v>
      </c>
      <c r="AU230" s="173" t="s">
        <v>84</v>
      </c>
      <c r="AY230" s="15" t="s">
        <v>124</v>
      </c>
      <c r="BE230" s="174">
        <f>IF(N230="základní",J230,0)</f>
        <v>2416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15" t="s">
        <v>82</v>
      </c>
      <c r="BK230" s="174">
        <f>ROUND(I230*H230,2)</f>
        <v>2416</v>
      </c>
      <c r="BL230" s="15" t="s">
        <v>191</v>
      </c>
      <c r="BM230" s="173" t="s">
        <v>509</v>
      </c>
    </row>
    <row r="231" s="2" customFormat="1" ht="16.5" customHeight="1">
      <c r="A231" s="28"/>
      <c r="B231" s="161"/>
      <c r="C231" s="162" t="s">
        <v>510</v>
      </c>
      <c r="D231" s="162" t="s">
        <v>126</v>
      </c>
      <c r="E231" s="163" t="s">
        <v>511</v>
      </c>
      <c r="F231" s="164" t="s">
        <v>512</v>
      </c>
      <c r="G231" s="165" t="s">
        <v>178</v>
      </c>
      <c r="H231" s="166">
        <v>1</v>
      </c>
      <c r="I231" s="167">
        <v>349</v>
      </c>
      <c r="J231" s="167">
        <f>ROUND(I231*H231,2)</f>
        <v>349</v>
      </c>
      <c r="K231" s="168"/>
      <c r="L231" s="29"/>
      <c r="M231" s="169" t="s">
        <v>1</v>
      </c>
      <c r="N231" s="170" t="s">
        <v>39</v>
      </c>
      <c r="O231" s="171">
        <v>0.113</v>
      </c>
      <c r="P231" s="171">
        <f>O231*H231</f>
        <v>0.113</v>
      </c>
      <c r="Q231" s="171">
        <v>0.00027999999999999998</v>
      </c>
      <c r="R231" s="171">
        <f>Q231*H231</f>
        <v>0.00027999999999999998</v>
      </c>
      <c r="S231" s="171">
        <v>0</v>
      </c>
      <c r="T231" s="172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73" t="s">
        <v>191</v>
      </c>
      <c r="AT231" s="173" t="s">
        <v>126</v>
      </c>
      <c r="AU231" s="173" t="s">
        <v>84</v>
      </c>
      <c r="AY231" s="15" t="s">
        <v>124</v>
      </c>
      <c r="BE231" s="174">
        <f>IF(N231="základní",J231,0)</f>
        <v>349</v>
      </c>
      <c r="BF231" s="174">
        <f>IF(N231="snížená",J231,0)</f>
        <v>0</v>
      </c>
      <c r="BG231" s="174">
        <f>IF(N231="zákl. přenesená",J231,0)</f>
        <v>0</v>
      </c>
      <c r="BH231" s="174">
        <f>IF(N231="sníž. přenesená",J231,0)</f>
        <v>0</v>
      </c>
      <c r="BI231" s="174">
        <f>IF(N231="nulová",J231,0)</f>
        <v>0</v>
      </c>
      <c r="BJ231" s="15" t="s">
        <v>82</v>
      </c>
      <c r="BK231" s="174">
        <f>ROUND(I231*H231,2)</f>
        <v>349</v>
      </c>
      <c r="BL231" s="15" t="s">
        <v>191</v>
      </c>
      <c r="BM231" s="173" t="s">
        <v>513</v>
      </c>
    </row>
    <row r="232" s="2" customFormat="1" ht="16.5" customHeight="1">
      <c r="A232" s="28"/>
      <c r="B232" s="161"/>
      <c r="C232" s="162" t="s">
        <v>514</v>
      </c>
      <c r="D232" s="162" t="s">
        <v>126</v>
      </c>
      <c r="E232" s="163" t="s">
        <v>515</v>
      </c>
      <c r="F232" s="164" t="s">
        <v>516</v>
      </c>
      <c r="G232" s="165" t="s">
        <v>178</v>
      </c>
      <c r="H232" s="166">
        <v>4</v>
      </c>
      <c r="I232" s="167">
        <v>598</v>
      </c>
      <c r="J232" s="167">
        <f>ROUND(I232*H232,2)</f>
        <v>2392</v>
      </c>
      <c r="K232" s="168"/>
      <c r="L232" s="29"/>
      <c r="M232" s="169" t="s">
        <v>1</v>
      </c>
      <c r="N232" s="170" t="s">
        <v>39</v>
      </c>
      <c r="O232" s="171">
        <v>0.021000000000000001</v>
      </c>
      <c r="P232" s="171">
        <f>O232*H232</f>
        <v>0.084000000000000005</v>
      </c>
      <c r="Q232" s="171">
        <v>0.00031</v>
      </c>
      <c r="R232" s="171">
        <f>Q232*H232</f>
        <v>0.00124</v>
      </c>
      <c r="S232" s="171">
        <v>0</v>
      </c>
      <c r="T232" s="172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73" t="s">
        <v>191</v>
      </c>
      <c r="AT232" s="173" t="s">
        <v>126</v>
      </c>
      <c r="AU232" s="173" t="s">
        <v>84</v>
      </c>
      <c r="AY232" s="15" t="s">
        <v>124</v>
      </c>
      <c r="BE232" s="174">
        <f>IF(N232="základní",J232,0)</f>
        <v>2392</v>
      </c>
      <c r="BF232" s="174">
        <f>IF(N232="snížená",J232,0)</f>
        <v>0</v>
      </c>
      <c r="BG232" s="174">
        <f>IF(N232="zákl. přenesená",J232,0)</f>
        <v>0</v>
      </c>
      <c r="BH232" s="174">
        <f>IF(N232="sníž. přenesená",J232,0)</f>
        <v>0</v>
      </c>
      <c r="BI232" s="174">
        <f>IF(N232="nulová",J232,0)</f>
        <v>0</v>
      </c>
      <c r="BJ232" s="15" t="s">
        <v>82</v>
      </c>
      <c r="BK232" s="174">
        <f>ROUND(I232*H232,2)</f>
        <v>2392</v>
      </c>
      <c r="BL232" s="15" t="s">
        <v>191</v>
      </c>
      <c r="BM232" s="173" t="s">
        <v>517</v>
      </c>
    </row>
    <row r="233" s="2" customFormat="1" ht="21.75" customHeight="1">
      <c r="A233" s="28"/>
      <c r="B233" s="161"/>
      <c r="C233" s="162" t="s">
        <v>518</v>
      </c>
      <c r="D233" s="162" t="s">
        <v>126</v>
      </c>
      <c r="E233" s="163" t="s">
        <v>519</v>
      </c>
      <c r="F233" s="164" t="s">
        <v>520</v>
      </c>
      <c r="G233" s="165" t="s">
        <v>313</v>
      </c>
      <c r="H233" s="166">
        <v>1240.1099999999999</v>
      </c>
      <c r="I233" s="167">
        <v>0.20999999999999999</v>
      </c>
      <c r="J233" s="167">
        <f>ROUND(I233*H233,2)</f>
        <v>260.42000000000002</v>
      </c>
      <c r="K233" s="168"/>
      <c r="L233" s="29"/>
      <c r="M233" s="169" t="s">
        <v>1</v>
      </c>
      <c r="N233" s="170" t="s">
        <v>39</v>
      </c>
      <c r="O233" s="171">
        <v>0</v>
      </c>
      <c r="P233" s="171">
        <f>O233*H233</f>
        <v>0</v>
      </c>
      <c r="Q233" s="171">
        <v>0</v>
      </c>
      <c r="R233" s="171">
        <f>Q233*H233</f>
        <v>0</v>
      </c>
      <c r="S233" s="171">
        <v>0</v>
      </c>
      <c r="T233" s="172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73" t="s">
        <v>191</v>
      </c>
      <c r="AT233" s="173" t="s">
        <v>126</v>
      </c>
      <c r="AU233" s="173" t="s">
        <v>84</v>
      </c>
      <c r="AY233" s="15" t="s">
        <v>124</v>
      </c>
      <c r="BE233" s="174">
        <f>IF(N233="základní",J233,0)</f>
        <v>260.42000000000002</v>
      </c>
      <c r="BF233" s="174">
        <f>IF(N233="snížená",J233,0)</f>
        <v>0</v>
      </c>
      <c r="BG233" s="174">
        <f>IF(N233="zákl. přenesená",J233,0)</f>
        <v>0</v>
      </c>
      <c r="BH233" s="174">
        <f>IF(N233="sníž. přenesená",J233,0)</f>
        <v>0</v>
      </c>
      <c r="BI233" s="174">
        <f>IF(N233="nulová",J233,0)</f>
        <v>0</v>
      </c>
      <c r="BJ233" s="15" t="s">
        <v>82</v>
      </c>
      <c r="BK233" s="174">
        <f>ROUND(I233*H233,2)</f>
        <v>260.42000000000002</v>
      </c>
      <c r="BL233" s="15" t="s">
        <v>191</v>
      </c>
      <c r="BM233" s="173" t="s">
        <v>521</v>
      </c>
    </row>
    <row r="234" s="2" customFormat="1" ht="16.5" customHeight="1">
      <c r="A234" s="28"/>
      <c r="B234" s="161"/>
      <c r="C234" s="175" t="s">
        <v>522</v>
      </c>
      <c r="D234" s="175" t="s">
        <v>156</v>
      </c>
      <c r="E234" s="176" t="s">
        <v>523</v>
      </c>
      <c r="F234" s="177" t="s">
        <v>524</v>
      </c>
      <c r="G234" s="178" t="s">
        <v>178</v>
      </c>
      <c r="H234" s="179">
        <v>1</v>
      </c>
      <c r="I234" s="180">
        <v>1730</v>
      </c>
      <c r="J234" s="180">
        <f>ROUND(I234*H234,2)</f>
        <v>1730</v>
      </c>
      <c r="K234" s="181"/>
      <c r="L234" s="182"/>
      <c r="M234" s="183" t="s">
        <v>1</v>
      </c>
      <c r="N234" s="184" t="s">
        <v>39</v>
      </c>
      <c r="O234" s="171">
        <v>0</v>
      </c>
      <c r="P234" s="171">
        <f>O234*H234</f>
        <v>0</v>
      </c>
      <c r="Q234" s="171">
        <v>0.00017000000000000001</v>
      </c>
      <c r="R234" s="171">
        <f>Q234*H234</f>
        <v>0.00017000000000000001</v>
      </c>
      <c r="S234" s="171">
        <v>0</v>
      </c>
      <c r="T234" s="172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73" t="s">
        <v>258</v>
      </c>
      <c r="AT234" s="173" t="s">
        <v>156</v>
      </c>
      <c r="AU234" s="173" t="s">
        <v>84</v>
      </c>
      <c r="AY234" s="15" t="s">
        <v>124</v>
      </c>
      <c r="BE234" s="174">
        <f>IF(N234="základní",J234,0)</f>
        <v>1730</v>
      </c>
      <c r="BF234" s="174">
        <f>IF(N234="snížená",J234,0)</f>
        <v>0</v>
      </c>
      <c r="BG234" s="174">
        <f>IF(N234="zákl. přenesená",J234,0)</f>
        <v>0</v>
      </c>
      <c r="BH234" s="174">
        <f>IF(N234="sníž. přenesená",J234,0)</f>
        <v>0</v>
      </c>
      <c r="BI234" s="174">
        <f>IF(N234="nulová",J234,0)</f>
        <v>0</v>
      </c>
      <c r="BJ234" s="15" t="s">
        <v>82</v>
      </c>
      <c r="BK234" s="174">
        <f>ROUND(I234*H234,2)</f>
        <v>1730</v>
      </c>
      <c r="BL234" s="15" t="s">
        <v>191</v>
      </c>
      <c r="BM234" s="173" t="s">
        <v>525</v>
      </c>
    </row>
    <row r="235" s="12" customFormat="1" ht="22.8" customHeight="1">
      <c r="A235" s="12"/>
      <c r="B235" s="149"/>
      <c r="C235" s="12"/>
      <c r="D235" s="150" t="s">
        <v>73</v>
      </c>
      <c r="E235" s="159" t="s">
        <v>526</v>
      </c>
      <c r="F235" s="159" t="s">
        <v>527</v>
      </c>
      <c r="G235" s="12"/>
      <c r="H235" s="12"/>
      <c r="I235" s="12"/>
      <c r="J235" s="160">
        <f>BK235</f>
        <v>1560</v>
      </c>
      <c r="K235" s="12"/>
      <c r="L235" s="149"/>
      <c r="M235" s="153"/>
      <c r="N235" s="154"/>
      <c r="O235" s="154"/>
      <c r="P235" s="155">
        <f>P236</f>
        <v>0.25</v>
      </c>
      <c r="Q235" s="154"/>
      <c r="R235" s="155">
        <f>R236</f>
        <v>0.0044400000000000004</v>
      </c>
      <c r="S235" s="154"/>
      <c r="T235" s="156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0" t="s">
        <v>84</v>
      </c>
      <c r="AT235" s="157" t="s">
        <v>73</v>
      </c>
      <c r="AU235" s="157" t="s">
        <v>82</v>
      </c>
      <c r="AY235" s="150" t="s">
        <v>124</v>
      </c>
      <c r="BK235" s="158">
        <f>BK236</f>
        <v>1560</v>
      </c>
    </row>
    <row r="236" s="2" customFormat="1" ht="33" customHeight="1">
      <c r="A236" s="28"/>
      <c r="B236" s="161"/>
      <c r="C236" s="162" t="s">
        <v>528</v>
      </c>
      <c r="D236" s="162" t="s">
        <v>126</v>
      </c>
      <c r="E236" s="163" t="s">
        <v>529</v>
      </c>
      <c r="F236" s="164" t="s">
        <v>530</v>
      </c>
      <c r="G236" s="165" t="s">
        <v>404</v>
      </c>
      <c r="H236" s="166">
        <v>1</v>
      </c>
      <c r="I236" s="167">
        <v>1560</v>
      </c>
      <c r="J236" s="167">
        <f>ROUND(I236*H236,2)</f>
        <v>1560</v>
      </c>
      <c r="K236" s="168"/>
      <c r="L236" s="29"/>
      <c r="M236" s="169" t="s">
        <v>1</v>
      </c>
      <c r="N236" s="170" t="s">
        <v>39</v>
      </c>
      <c r="O236" s="171">
        <v>0.25</v>
      </c>
      <c r="P236" s="171">
        <f>O236*H236</f>
        <v>0.25</v>
      </c>
      <c r="Q236" s="171">
        <v>0.0044400000000000004</v>
      </c>
      <c r="R236" s="171">
        <f>Q236*H236</f>
        <v>0.0044400000000000004</v>
      </c>
      <c r="S236" s="171">
        <v>0</v>
      </c>
      <c r="T236" s="172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73" t="s">
        <v>191</v>
      </c>
      <c r="AT236" s="173" t="s">
        <v>126</v>
      </c>
      <c r="AU236" s="173" t="s">
        <v>84</v>
      </c>
      <c r="AY236" s="15" t="s">
        <v>124</v>
      </c>
      <c r="BE236" s="174">
        <f>IF(N236="základní",J236,0)</f>
        <v>1560</v>
      </c>
      <c r="BF236" s="174">
        <f>IF(N236="snížená",J236,0)</f>
        <v>0</v>
      </c>
      <c r="BG236" s="174">
        <f>IF(N236="zákl. přenesená",J236,0)</f>
        <v>0</v>
      </c>
      <c r="BH236" s="174">
        <f>IF(N236="sníž. přenesená",J236,0)</f>
        <v>0</v>
      </c>
      <c r="BI236" s="174">
        <f>IF(N236="nulová",J236,0)</f>
        <v>0</v>
      </c>
      <c r="BJ236" s="15" t="s">
        <v>82</v>
      </c>
      <c r="BK236" s="174">
        <f>ROUND(I236*H236,2)</f>
        <v>1560</v>
      </c>
      <c r="BL236" s="15" t="s">
        <v>191</v>
      </c>
      <c r="BM236" s="173" t="s">
        <v>531</v>
      </c>
    </row>
    <row r="237" s="12" customFormat="1" ht="25.92" customHeight="1">
      <c r="A237" s="12"/>
      <c r="B237" s="149"/>
      <c r="C237" s="12"/>
      <c r="D237" s="150" t="s">
        <v>73</v>
      </c>
      <c r="E237" s="151" t="s">
        <v>532</v>
      </c>
      <c r="F237" s="151" t="s">
        <v>533</v>
      </c>
      <c r="G237" s="12"/>
      <c r="H237" s="12"/>
      <c r="I237" s="12"/>
      <c r="J237" s="152">
        <f>BK237</f>
        <v>9360</v>
      </c>
      <c r="K237" s="12"/>
      <c r="L237" s="149"/>
      <c r="M237" s="153"/>
      <c r="N237" s="154"/>
      <c r="O237" s="154"/>
      <c r="P237" s="155">
        <f>P238</f>
        <v>30</v>
      </c>
      <c r="Q237" s="154"/>
      <c r="R237" s="155">
        <f>R238</f>
        <v>0</v>
      </c>
      <c r="S237" s="154"/>
      <c r="T237" s="156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50" t="s">
        <v>130</v>
      </c>
      <c r="AT237" s="157" t="s">
        <v>73</v>
      </c>
      <c r="AU237" s="157" t="s">
        <v>74</v>
      </c>
      <c r="AY237" s="150" t="s">
        <v>124</v>
      </c>
      <c r="BK237" s="158">
        <f>BK238</f>
        <v>9360</v>
      </c>
    </row>
    <row r="238" s="2" customFormat="1" ht="16.5" customHeight="1">
      <c r="A238" s="28"/>
      <c r="B238" s="161"/>
      <c r="C238" s="162" t="s">
        <v>534</v>
      </c>
      <c r="D238" s="162" t="s">
        <v>126</v>
      </c>
      <c r="E238" s="163" t="s">
        <v>535</v>
      </c>
      <c r="F238" s="164" t="s">
        <v>536</v>
      </c>
      <c r="G238" s="165" t="s">
        <v>537</v>
      </c>
      <c r="H238" s="166">
        <v>30</v>
      </c>
      <c r="I238" s="167">
        <v>312</v>
      </c>
      <c r="J238" s="167">
        <f>ROUND(I238*H238,2)</f>
        <v>9360</v>
      </c>
      <c r="K238" s="168"/>
      <c r="L238" s="29"/>
      <c r="M238" s="169" t="s">
        <v>1</v>
      </c>
      <c r="N238" s="170" t="s">
        <v>39</v>
      </c>
      <c r="O238" s="171">
        <v>1</v>
      </c>
      <c r="P238" s="171">
        <f>O238*H238</f>
        <v>30</v>
      </c>
      <c r="Q238" s="171">
        <v>0</v>
      </c>
      <c r="R238" s="171">
        <f>Q238*H238</f>
        <v>0</v>
      </c>
      <c r="S238" s="171">
        <v>0</v>
      </c>
      <c r="T238" s="172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73" t="s">
        <v>538</v>
      </c>
      <c r="AT238" s="173" t="s">
        <v>126</v>
      </c>
      <c r="AU238" s="173" t="s">
        <v>82</v>
      </c>
      <c r="AY238" s="15" t="s">
        <v>124</v>
      </c>
      <c r="BE238" s="174">
        <f>IF(N238="základní",J238,0)</f>
        <v>9360</v>
      </c>
      <c r="BF238" s="174">
        <f>IF(N238="snížená",J238,0)</f>
        <v>0</v>
      </c>
      <c r="BG238" s="174">
        <f>IF(N238="zákl. přenesená",J238,0)</f>
        <v>0</v>
      </c>
      <c r="BH238" s="174">
        <f>IF(N238="sníž. přenesená",J238,0)</f>
        <v>0</v>
      </c>
      <c r="BI238" s="174">
        <f>IF(N238="nulová",J238,0)</f>
        <v>0</v>
      </c>
      <c r="BJ238" s="15" t="s">
        <v>82</v>
      </c>
      <c r="BK238" s="174">
        <f>ROUND(I238*H238,2)</f>
        <v>9360</v>
      </c>
      <c r="BL238" s="15" t="s">
        <v>538</v>
      </c>
      <c r="BM238" s="173" t="s">
        <v>539</v>
      </c>
    </row>
    <row r="239" s="12" customFormat="1" ht="25.92" customHeight="1">
      <c r="A239" s="12"/>
      <c r="B239" s="149"/>
      <c r="C239" s="12"/>
      <c r="D239" s="150" t="s">
        <v>73</v>
      </c>
      <c r="E239" s="151" t="s">
        <v>540</v>
      </c>
      <c r="F239" s="151" t="s">
        <v>541</v>
      </c>
      <c r="G239" s="12"/>
      <c r="H239" s="12"/>
      <c r="I239" s="12"/>
      <c r="J239" s="152">
        <f>BK239</f>
        <v>0</v>
      </c>
      <c r="K239" s="12"/>
      <c r="L239" s="149"/>
      <c r="M239" s="153"/>
      <c r="N239" s="154"/>
      <c r="O239" s="154"/>
      <c r="P239" s="155">
        <f>P240</f>
        <v>0</v>
      </c>
      <c r="Q239" s="154"/>
      <c r="R239" s="155">
        <f>R240</f>
        <v>0</v>
      </c>
      <c r="S239" s="154"/>
      <c r="T239" s="156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0" t="s">
        <v>142</v>
      </c>
      <c r="AT239" s="157" t="s">
        <v>73</v>
      </c>
      <c r="AU239" s="157" t="s">
        <v>74</v>
      </c>
      <c r="AY239" s="150" t="s">
        <v>124</v>
      </c>
      <c r="BK239" s="158">
        <f>BK240</f>
        <v>0</v>
      </c>
    </row>
    <row r="240" s="12" customFormat="1" ht="22.8" customHeight="1">
      <c r="A240" s="12"/>
      <c r="B240" s="149"/>
      <c r="C240" s="12"/>
      <c r="D240" s="150" t="s">
        <v>73</v>
      </c>
      <c r="E240" s="159" t="s">
        <v>542</v>
      </c>
      <c r="F240" s="159" t="s">
        <v>543</v>
      </c>
      <c r="G240" s="12"/>
      <c r="H240" s="12"/>
      <c r="I240" s="12"/>
      <c r="J240" s="160">
        <f>BK240</f>
        <v>0</v>
      </c>
      <c r="K240" s="12"/>
      <c r="L240" s="149"/>
      <c r="M240" s="153"/>
      <c r="N240" s="154"/>
      <c r="O240" s="154"/>
      <c r="P240" s="155">
        <f>SUM(P241:P242)</f>
        <v>0</v>
      </c>
      <c r="Q240" s="154"/>
      <c r="R240" s="155">
        <f>SUM(R241:R242)</f>
        <v>0</v>
      </c>
      <c r="S240" s="154"/>
      <c r="T240" s="156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50" t="s">
        <v>142</v>
      </c>
      <c r="AT240" s="157" t="s">
        <v>73</v>
      </c>
      <c r="AU240" s="157" t="s">
        <v>82</v>
      </c>
      <c r="AY240" s="150" t="s">
        <v>124</v>
      </c>
      <c r="BK240" s="158">
        <f>SUM(BK241:BK242)</f>
        <v>0</v>
      </c>
    </row>
    <row r="241" s="2" customFormat="1" ht="16.5" customHeight="1">
      <c r="A241" s="28"/>
      <c r="B241" s="161"/>
      <c r="C241" s="162" t="s">
        <v>544</v>
      </c>
      <c r="D241" s="162" t="s">
        <v>126</v>
      </c>
      <c r="E241" s="163" t="s">
        <v>545</v>
      </c>
      <c r="F241" s="164" t="s">
        <v>546</v>
      </c>
      <c r="G241" s="165" t="s">
        <v>547</v>
      </c>
      <c r="H241" s="166">
        <v>1</v>
      </c>
      <c r="I241" s="167">
        <v>0</v>
      </c>
      <c r="J241" s="167">
        <f>ROUND(I241*H241,2)</f>
        <v>0</v>
      </c>
      <c r="K241" s="168"/>
      <c r="L241" s="29"/>
      <c r="M241" s="169" t="s">
        <v>1</v>
      </c>
      <c r="N241" s="170" t="s">
        <v>39</v>
      </c>
      <c r="O241" s="171">
        <v>0</v>
      </c>
      <c r="P241" s="171">
        <f>O241*H241</f>
        <v>0</v>
      </c>
      <c r="Q241" s="171">
        <v>0</v>
      </c>
      <c r="R241" s="171">
        <f>Q241*H241</f>
        <v>0</v>
      </c>
      <c r="S241" s="171">
        <v>0</v>
      </c>
      <c r="T241" s="172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73" t="s">
        <v>548</v>
      </c>
      <c r="AT241" s="173" t="s">
        <v>126</v>
      </c>
      <c r="AU241" s="173" t="s">
        <v>84</v>
      </c>
      <c r="AY241" s="15" t="s">
        <v>124</v>
      </c>
      <c r="BE241" s="174">
        <f>IF(N241="základní",J241,0)</f>
        <v>0</v>
      </c>
      <c r="BF241" s="174">
        <f>IF(N241="snížená",J241,0)</f>
        <v>0</v>
      </c>
      <c r="BG241" s="174">
        <f>IF(N241="zákl. přenesená",J241,0)</f>
        <v>0</v>
      </c>
      <c r="BH241" s="174">
        <f>IF(N241="sníž. přenesená",J241,0)</f>
        <v>0</v>
      </c>
      <c r="BI241" s="174">
        <f>IF(N241="nulová",J241,0)</f>
        <v>0</v>
      </c>
      <c r="BJ241" s="15" t="s">
        <v>82</v>
      </c>
      <c r="BK241" s="174">
        <f>ROUND(I241*H241,2)</f>
        <v>0</v>
      </c>
      <c r="BL241" s="15" t="s">
        <v>548</v>
      </c>
      <c r="BM241" s="173" t="s">
        <v>549</v>
      </c>
    </row>
    <row r="242" s="2" customFormat="1" ht="16.5" customHeight="1">
      <c r="A242" s="28"/>
      <c r="B242" s="161"/>
      <c r="C242" s="162" t="s">
        <v>550</v>
      </c>
      <c r="D242" s="162" t="s">
        <v>126</v>
      </c>
      <c r="E242" s="163" t="s">
        <v>551</v>
      </c>
      <c r="F242" s="164" t="s">
        <v>552</v>
      </c>
      <c r="G242" s="165" t="s">
        <v>547</v>
      </c>
      <c r="H242" s="166">
        <v>1</v>
      </c>
      <c r="I242" s="167">
        <v>0</v>
      </c>
      <c r="J242" s="167">
        <f>ROUND(I242*H242,2)</f>
        <v>0</v>
      </c>
      <c r="K242" s="168"/>
      <c r="L242" s="29"/>
      <c r="M242" s="185" t="s">
        <v>1</v>
      </c>
      <c r="N242" s="186" t="s">
        <v>39</v>
      </c>
      <c r="O242" s="187">
        <v>0</v>
      </c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73" t="s">
        <v>548</v>
      </c>
      <c r="AT242" s="173" t="s">
        <v>126</v>
      </c>
      <c r="AU242" s="173" t="s">
        <v>84</v>
      </c>
      <c r="AY242" s="15" t="s">
        <v>124</v>
      </c>
      <c r="BE242" s="174">
        <f>IF(N242="základní",J242,0)</f>
        <v>0</v>
      </c>
      <c r="BF242" s="174">
        <f>IF(N242="snížená",J242,0)</f>
        <v>0</v>
      </c>
      <c r="BG242" s="174">
        <f>IF(N242="zákl. přenesená",J242,0)</f>
        <v>0</v>
      </c>
      <c r="BH242" s="174">
        <f>IF(N242="sníž. přenesená",J242,0)</f>
        <v>0</v>
      </c>
      <c r="BI242" s="174">
        <f>IF(N242="nulová",J242,0)</f>
        <v>0</v>
      </c>
      <c r="BJ242" s="15" t="s">
        <v>82</v>
      </c>
      <c r="BK242" s="174">
        <f>ROUND(I242*H242,2)</f>
        <v>0</v>
      </c>
      <c r="BL242" s="15" t="s">
        <v>548</v>
      </c>
      <c r="BM242" s="173" t="s">
        <v>553</v>
      </c>
    </row>
    <row r="243" s="2" customFormat="1" ht="6.96" customHeight="1">
      <c r="A243" s="28"/>
      <c r="B243" s="49"/>
      <c r="C243" s="50"/>
      <c r="D243" s="50"/>
      <c r="E243" s="50"/>
      <c r="F243" s="50"/>
      <c r="G243" s="50"/>
      <c r="H243" s="50"/>
      <c r="I243" s="50"/>
      <c r="J243" s="50"/>
      <c r="K243" s="50"/>
      <c r="L243" s="29"/>
      <c r="M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</row>
  </sheetData>
  <autoFilter ref="C128:K24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88</v>
      </c>
      <c r="L4" s="18"/>
      <c r="M4" s="11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23.25" customHeight="1">
      <c r="B7" s="18"/>
      <c r="E7" s="111" t="str">
        <f>'Rekapitulace stavby'!K6</f>
        <v>NOVOSTAVBA DVOU RODINNÝCH DOMŮ - TRANSFORMACE ÚSP PRO MLÁDEŽ KVASINY- LOKALITA ČASTOLOVICE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89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554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11. 5. 2017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25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25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23</v>
      </c>
      <c r="J20" s="22" t="s">
        <v>28</v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29</v>
      </c>
      <c r="F21" s="28"/>
      <c r="G21" s="28"/>
      <c r="H21" s="28"/>
      <c r="I21" s="25" t="s">
        <v>25</v>
      </c>
      <c r="J21" s="22" t="s">
        <v>30</v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32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25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33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5" t="s">
        <v>34</v>
      </c>
      <c r="E30" s="28"/>
      <c r="F30" s="28"/>
      <c r="G30" s="28"/>
      <c r="H30" s="28"/>
      <c r="I30" s="28"/>
      <c r="J30" s="85">
        <f>ROUND(J129, 2)</f>
        <v>495814.41999999998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36</v>
      </c>
      <c r="G32" s="28"/>
      <c r="H32" s="28"/>
      <c r="I32" s="33" t="s">
        <v>35</v>
      </c>
      <c r="J32" s="33" t="s">
        <v>37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6" t="s">
        <v>38</v>
      </c>
      <c r="E33" s="25" t="s">
        <v>39</v>
      </c>
      <c r="F33" s="117">
        <f>ROUND((SUM(BE129:BE240)),  2)</f>
        <v>495814.41999999998</v>
      </c>
      <c r="G33" s="28"/>
      <c r="H33" s="28"/>
      <c r="I33" s="118">
        <v>0.20999999999999999</v>
      </c>
      <c r="J33" s="117">
        <f>ROUND(((SUM(BE129:BE240))*I33),  2)</f>
        <v>104121.03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40</v>
      </c>
      <c r="F34" s="117">
        <f>ROUND((SUM(BF129:BF240)),  2)</f>
        <v>0</v>
      </c>
      <c r="G34" s="28"/>
      <c r="H34" s="28"/>
      <c r="I34" s="118">
        <v>0.14999999999999999</v>
      </c>
      <c r="J34" s="117">
        <f>ROUND(((SUM(BF129:BF240))*I34),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41</v>
      </c>
      <c r="F35" s="117">
        <f>ROUND((SUM(BG129:BG240)),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42</v>
      </c>
      <c r="F36" s="117">
        <f>ROUND((SUM(BH129:BH240)),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43</v>
      </c>
      <c r="F37" s="117">
        <f>ROUND((SUM(BI129:BI240)),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9"/>
      <c r="D39" s="120" t="s">
        <v>44</v>
      </c>
      <c r="E39" s="70"/>
      <c r="F39" s="70"/>
      <c r="G39" s="121" t="s">
        <v>45</v>
      </c>
      <c r="H39" s="122" t="s">
        <v>46</v>
      </c>
      <c r="I39" s="70"/>
      <c r="J39" s="123">
        <f>SUM(J30:J37)</f>
        <v>599935.44999999995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47</v>
      </c>
      <c r="E50" s="46"/>
      <c r="F50" s="46"/>
      <c r="G50" s="45" t="s">
        <v>48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49</v>
      </c>
      <c r="E61" s="31"/>
      <c r="F61" s="125" t="s">
        <v>50</v>
      </c>
      <c r="G61" s="47" t="s">
        <v>49</v>
      </c>
      <c r="H61" s="31"/>
      <c r="I61" s="31"/>
      <c r="J61" s="126" t="s">
        <v>50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51</v>
      </c>
      <c r="E65" s="48"/>
      <c r="F65" s="48"/>
      <c r="G65" s="45" t="s">
        <v>52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49</v>
      </c>
      <c r="E76" s="31"/>
      <c r="F76" s="125" t="s">
        <v>50</v>
      </c>
      <c r="G76" s="47" t="s">
        <v>49</v>
      </c>
      <c r="H76" s="31"/>
      <c r="I76" s="31"/>
      <c r="J76" s="126" t="s">
        <v>50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91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3.25" customHeight="1">
      <c r="A85" s="28"/>
      <c r="B85" s="29"/>
      <c r="C85" s="28"/>
      <c r="D85" s="28"/>
      <c r="E85" s="111" t="str">
        <f>E7</f>
        <v>NOVOSTAVBA DVOU RODINNÝCH DOMŮ - TRANSFORMACE ÚSP PRO MLÁDEŽ KVASINY- LOKALITA ČASTOLOVICE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89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142017-2 - Rodinný dům 2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>Častolovice</v>
      </c>
      <c r="G89" s="28"/>
      <c r="H89" s="28"/>
      <c r="I89" s="25" t="s">
        <v>20</v>
      </c>
      <c r="J89" s="58" t="str">
        <f>IF(J12="","",J12)</f>
        <v>11. 5. 2017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25.6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27</v>
      </c>
      <c r="J91" s="26" t="str">
        <f>E21</f>
        <v>PipeTech Project s.r.o.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26</v>
      </c>
      <c r="D92" s="28"/>
      <c r="E92" s="28"/>
      <c r="F92" s="22" t="str">
        <f>IF(E18="","",E18)</f>
        <v xml:space="preserve"> </v>
      </c>
      <c r="G92" s="28"/>
      <c r="H92" s="28"/>
      <c r="I92" s="25" t="s">
        <v>32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92</v>
      </c>
      <c r="D94" s="119"/>
      <c r="E94" s="119"/>
      <c r="F94" s="119"/>
      <c r="G94" s="119"/>
      <c r="H94" s="119"/>
      <c r="I94" s="119"/>
      <c r="J94" s="128" t="s">
        <v>93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94</v>
      </c>
      <c r="D96" s="28"/>
      <c r="E96" s="28"/>
      <c r="F96" s="28"/>
      <c r="G96" s="28"/>
      <c r="H96" s="28"/>
      <c r="I96" s="28"/>
      <c r="J96" s="85">
        <f>J129</f>
        <v>495814.41999999998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95</v>
      </c>
    </row>
    <row r="97" s="9" customFormat="1" ht="24.96" customHeight="1">
      <c r="A97" s="9"/>
      <c r="B97" s="130"/>
      <c r="C97" s="9"/>
      <c r="D97" s="131" t="s">
        <v>96</v>
      </c>
      <c r="E97" s="132"/>
      <c r="F97" s="132"/>
      <c r="G97" s="132"/>
      <c r="H97" s="132"/>
      <c r="I97" s="132"/>
      <c r="J97" s="133">
        <f>J130</f>
        <v>113917.95000000001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97</v>
      </c>
      <c r="E98" s="136"/>
      <c r="F98" s="136"/>
      <c r="G98" s="136"/>
      <c r="H98" s="136"/>
      <c r="I98" s="136"/>
      <c r="J98" s="137">
        <f>J131</f>
        <v>78761.220000000001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98</v>
      </c>
      <c r="E99" s="136"/>
      <c r="F99" s="136"/>
      <c r="G99" s="136"/>
      <c r="H99" s="136"/>
      <c r="I99" s="136"/>
      <c r="J99" s="137">
        <f>J140</f>
        <v>5057.6000000000004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99</v>
      </c>
      <c r="E100" s="136"/>
      <c r="F100" s="136"/>
      <c r="G100" s="136"/>
      <c r="H100" s="136"/>
      <c r="I100" s="136"/>
      <c r="J100" s="137">
        <f>J142</f>
        <v>30099.129999999997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0"/>
      <c r="C101" s="9"/>
      <c r="D101" s="131" t="s">
        <v>100</v>
      </c>
      <c r="E101" s="132"/>
      <c r="F101" s="132"/>
      <c r="G101" s="132"/>
      <c r="H101" s="132"/>
      <c r="I101" s="132"/>
      <c r="J101" s="133">
        <f>J155</f>
        <v>372536.46999999997</v>
      </c>
      <c r="K101" s="9"/>
      <c r="L101" s="13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4"/>
      <c r="C102" s="10"/>
      <c r="D102" s="135" t="s">
        <v>101</v>
      </c>
      <c r="E102" s="136"/>
      <c r="F102" s="136"/>
      <c r="G102" s="136"/>
      <c r="H102" s="136"/>
      <c r="I102" s="136"/>
      <c r="J102" s="137">
        <f>J156</f>
        <v>140037.20999999999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4"/>
      <c r="C103" s="10"/>
      <c r="D103" s="135" t="s">
        <v>102</v>
      </c>
      <c r="E103" s="136"/>
      <c r="F103" s="136"/>
      <c r="G103" s="136"/>
      <c r="H103" s="136"/>
      <c r="I103" s="136"/>
      <c r="J103" s="137">
        <f>J181</f>
        <v>102904.41</v>
      </c>
      <c r="K103" s="10"/>
      <c r="L103" s="13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4"/>
      <c r="C104" s="10"/>
      <c r="D104" s="135" t="s">
        <v>103</v>
      </c>
      <c r="E104" s="136"/>
      <c r="F104" s="136"/>
      <c r="G104" s="136"/>
      <c r="H104" s="136"/>
      <c r="I104" s="136"/>
      <c r="J104" s="137">
        <f>J207</f>
        <v>2130</v>
      </c>
      <c r="K104" s="10"/>
      <c r="L104" s="13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4"/>
      <c r="C105" s="10"/>
      <c r="D105" s="135" t="s">
        <v>104</v>
      </c>
      <c r="E105" s="136"/>
      <c r="F105" s="136"/>
      <c r="G105" s="136"/>
      <c r="H105" s="136"/>
      <c r="I105" s="136"/>
      <c r="J105" s="137">
        <f>J209</f>
        <v>125904.85000000001</v>
      </c>
      <c r="K105" s="10"/>
      <c r="L105" s="13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4"/>
      <c r="C106" s="10"/>
      <c r="D106" s="135" t="s">
        <v>105</v>
      </c>
      <c r="E106" s="136"/>
      <c r="F106" s="136"/>
      <c r="G106" s="136"/>
      <c r="H106" s="136"/>
      <c r="I106" s="136"/>
      <c r="J106" s="137">
        <f>J233</f>
        <v>1560</v>
      </c>
      <c r="K106" s="10"/>
      <c r="L106" s="13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0"/>
      <c r="C107" s="9"/>
      <c r="D107" s="131" t="s">
        <v>106</v>
      </c>
      <c r="E107" s="132"/>
      <c r="F107" s="132"/>
      <c r="G107" s="132"/>
      <c r="H107" s="132"/>
      <c r="I107" s="132"/>
      <c r="J107" s="133">
        <f>J235</f>
        <v>9360</v>
      </c>
      <c r="K107" s="9"/>
      <c r="L107" s="13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30"/>
      <c r="C108" s="9"/>
      <c r="D108" s="131" t="s">
        <v>107</v>
      </c>
      <c r="E108" s="132"/>
      <c r="F108" s="132"/>
      <c r="G108" s="132"/>
      <c r="H108" s="132"/>
      <c r="I108" s="132"/>
      <c r="J108" s="133">
        <f>J237</f>
        <v>0</v>
      </c>
      <c r="K108" s="9"/>
      <c r="L108" s="13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34"/>
      <c r="C109" s="10"/>
      <c r="D109" s="135" t="s">
        <v>108</v>
      </c>
      <c r="E109" s="136"/>
      <c r="F109" s="136"/>
      <c r="G109" s="136"/>
      <c r="H109" s="136"/>
      <c r="I109" s="136"/>
      <c r="J109" s="137">
        <f>J238</f>
        <v>0</v>
      </c>
      <c r="K109" s="10"/>
      <c r="L109" s="13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5" s="2" customFormat="1" ht="6.96" customHeight="1">
      <c r="A115" s="28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24.96" customHeight="1">
      <c r="A116" s="28"/>
      <c r="B116" s="29"/>
      <c r="C116" s="19" t="s">
        <v>109</v>
      </c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2" customHeight="1">
      <c r="A118" s="28"/>
      <c r="B118" s="29"/>
      <c r="C118" s="25" t="s">
        <v>14</v>
      </c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23.25" customHeight="1">
      <c r="A119" s="28"/>
      <c r="B119" s="29"/>
      <c r="C119" s="28"/>
      <c r="D119" s="28"/>
      <c r="E119" s="111" t="str">
        <f>E7</f>
        <v>NOVOSTAVBA DVOU RODINNÝCH DOMŮ - TRANSFORMACE ÚSP PRO MLÁDEŽ KVASINY- LOKALITA ČASTOLOVICE</v>
      </c>
      <c r="F119" s="25"/>
      <c r="G119" s="25"/>
      <c r="H119" s="25"/>
      <c r="I119" s="28"/>
      <c r="J119" s="28"/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2" customHeight="1">
      <c r="A120" s="28"/>
      <c r="B120" s="29"/>
      <c r="C120" s="25" t="s">
        <v>89</v>
      </c>
      <c r="D120" s="28"/>
      <c r="E120" s="28"/>
      <c r="F120" s="28"/>
      <c r="G120" s="28"/>
      <c r="H120" s="28"/>
      <c r="I120" s="28"/>
      <c r="J120" s="28"/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6.5" customHeight="1">
      <c r="A121" s="28"/>
      <c r="B121" s="29"/>
      <c r="C121" s="28"/>
      <c r="D121" s="28"/>
      <c r="E121" s="56" t="str">
        <f>E9</f>
        <v>142017-2 - Rodinný dům 2</v>
      </c>
      <c r="F121" s="28"/>
      <c r="G121" s="28"/>
      <c r="H121" s="28"/>
      <c r="I121" s="28"/>
      <c r="J121" s="28"/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6.96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2" customHeight="1">
      <c r="A123" s="28"/>
      <c r="B123" s="29"/>
      <c r="C123" s="25" t="s">
        <v>18</v>
      </c>
      <c r="D123" s="28"/>
      <c r="E123" s="28"/>
      <c r="F123" s="22" t="str">
        <f>F12</f>
        <v>Častolovice</v>
      </c>
      <c r="G123" s="28"/>
      <c r="H123" s="28"/>
      <c r="I123" s="25" t="s">
        <v>20</v>
      </c>
      <c r="J123" s="58" t="str">
        <f>IF(J12="","",J12)</f>
        <v>11. 5. 2017</v>
      </c>
      <c r="K123" s="28"/>
      <c r="L123" s="44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2" customFormat="1" ht="6.96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44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="2" customFormat="1" ht="25.65" customHeight="1">
      <c r="A125" s="28"/>
      <c r="B125" s="29"/>
      <c r="C125" s="25" t="s">
        <v>22</v>
      </c>
      <c r="D125" s="28"/>
      <c r="E125" s="28"/>
      <c r="F125" s="22" t="str">
        <f>E15</f>
        <v xml:space="preserve"> </v>
      </c>
      <c r="G125" s="28"/>
      <c r="H125" s="28"/>
      <c r="I125" s="25" t="s">
        <v>27</v>
      </c>
      <c r="J125" s="26" t="str">
        <f>E21</f>
        <v>PipeTech Project s.r.o.</v>
      </c>
      <c r="K125" s="28"/>
      <c r="L125" s="44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="2" customFormat="1" ht="15.15" customHeight="1">
      <c r="A126" s="28"/>
      <c r="B126" s="29"/>
      <c r="C126" s="25" t="s">
        <v>26</v>
      </c>
      <c r="D126" s="28"/>
      <c r="E126" s="28"/>
      <c r="F126" s="22" t="str">
        <f>IF(E18="","",E18)</f>
        <v xml:space="preserve"> </v>
      </c>
      <c r="G126" s="28"/>
      <c r="H126" s="28"/>
      <c r="I126" s="25" t="s">
        <v>32</v>
      </c>
      <c r="J126" s="26" t="str">
        <f>E24</f>
        <v xml:space="preserve"> </v>
      </c>
      <c r="K126" s="28"/>
      <c r="L126" s="44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="2" customFormat="1" ht="10.32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4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="11" customFormat="1" ht="29.28" customHeight="1">
      <c r="A128" s="138"/>
      <c r="B128" s="139"/>
      <c r="C128" s="140" t="s">
        <v>110</v>
      </c>
      <c r="D128" s="141" t="s">
        <v>59</v>
      </c>
      <c r="E128" s="141" t="s">
        <v>55</v>
      </c>
      <c r="F128" s="141" t="s">
        <v>56</v>
      </c>
      <c r="G128" s="141" t="s">
        <v>111</v>
      </c>
      <c r="H128" s="141" t="s">
        <v>112</v>
      </c>
      <c r="I128" s="141" t="s">
        <v>113</v>
      </c>
      <c r="J128" s="142" t="s">
        <v>93</v>
      </c>
      <c r="K128" s="143" t="s">
        <v>114</v>
      </c>
      <c r="L128" s="144"/>
      <c r="M128" s="75" t="s">
        <v>1</v>
      </c>
      <c r="N128" s="76" t="s">
        <v>38</v>
      </c>
      <c r="O128" s="76" t="s">
        <v>115</v>
      </c>
      <c r="P128" s="76" t="s">
        <v>116</v>
      </c>
      <c r="Q128" s="76" t="s">
        <v>117</v>
      </c>
      <c r="R128" s="76" t="s">
        <v>118</v>
      </c>
      <c r="S128" s="76" t="s">
        <v>119</v>
      </c>
      <c r="T128" s="77" t="s">
        <v>120</v>
      </c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</row>
    <row r="129" s="2" customFormat="1" ht="22.8" customHeight="1">
      <c r="A129" s="28"/>
      <c r="B129" s="29"/>
      <c r="C129" s="82" t="s">
        <v>121</v>
      </c>
      <c r="D129" s="28"/>
      <c r="E129" s="28"/>
      <c r="F129" s="28"/>
      <c r="G129" s="28"/>
      <c r="H129" s="28"/>
      <c r="I129" s="28"/>
      <c r="J129" s="145">
        <f>BK129</f>
        <v>495814.41999999998</v>
      </c>
      <c r="K129" s="28"/>
      <c r="L129" s="29"/>
      <c r="M129" s="78"/>
      <c r="N129" s="62"/>
      <c r="O129" s="79"/>
      <c r="P129" s="146">
        <f>P130+P155+P235+P237</f>
        <v>572.90380000000005</v>
      </c>
      <c r="Q129" s="79"/>
      <c r="R129" s="146">
        <f>R130+R155+R235+R237</f>
        <v>37.632774000000005</v>
      </c>
      <c r="S129" s="79"/>
      <c r="T129" s="147">
        <f>T130+T155+T235+T237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5" t="s">
        <v>73</v>
      </c>
      <c r="AU129" s="15" t="s">
        <v>95</v>
      </c>
      <c r="BK129" s="148">
        <f>BK130+BK155+BK235+BK237</f>
        <v>495814.41999999998</v>
      </c>
    </row>
    <row r="130" s="12" customFormat="1" ht="25.92" customHeight="1">
      <c r="A130" s="12"/>
      <c r="B130" s="149"/>
      <c r="C130" s="12"/>
      <c r="D130" s="150" t="s">
        <v>73</v>
      </c>
      <c r="E130" s="151" t="s">
        <v>122</v>
      </c>
      <c r="F130" s="151" t="s">
        <v>123</v>
      </c>
      <c r="G130" s="12"/>
      <c r="H130" s="12"/>
      <c r="I130" s="12"/>
      <c r="J130" s="152">
        <f>BK130</f>
        <v>113917.95000000001</v>
      </c>
      <c r="K130" s="12"/>
      <c r="L130" s="149"/>
      <c r="M130" s="153"/>
      <c r="N130" s="154"/>
      <c r="O130" s="154"/>
      <c r="P130" s="155">
        <f>P131+P140+P142</f>
        <v>282.2627</v>
      </c>
      <c r="Q130" s="154"/>
      <c r="R130" s="155">
        <f>R131+R140+R142</f>
        <v>36.879754000000005</v>
      </c>
      <c r="S130" s="154"/>
      <c r="T130" s="156">
        <f>T131+T140+T142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0" t="s">
        <v>82</v>
      </c>
      <c r="AT130" s="157" t="s">
        <v>73</v>
      </c>
      <c r="AU130" s="157" t="s">
        <v>74</v>
      </c>
      <c r="AY130" s="150" t="s">
        <v>124</v>
      </c>
      <c r="BK130" s="158">
        <f>BK131+BK140+BK142</f>
        <v>113917.95000000001</v>
      </c>
    </row>
    <row r="131" s="12" customFormat="1" ht="22.8" customHeight="1">
      <c r="A131" s="12"/>
      <c r="B131" s="149"/>
      <c r="C131" s="12"/>
      <c r="D131" s="150" t="s">
        <v>73</v>
      </c>
      <c r="E131" s="159" t="s">
        <v>82</v>
      </c>
      <c r="F131" s="159" t="s">
        <v>125</v>
      </c>
      <c r="G131" s="12"/>
      <c r="H131" s="12"/>
      <c r="I131" s="12"/>
      <c r="J131" s="160">
        <f>BK131</f>
        <v>78761.220000000001</v>
      </c>
      <c r="K131" s="12"/>
      <c r="L131" s="149"/>
      <c r="M131" s="153"/>
      <c r="N131" s="154"/>
      <c r="O131" s="154"/>
      <c r="P131" s="155">
        <f>SUM(P132:P139)</f>
        <v>262.69</v>
      </c>
      <c r="Q131" s="154"/>
      <c r="R131" s="155">
        <f>SUM(R132:R139)</f>
        <v>34.880000000000003</v>
      </c>
      <c r="S131" s="154"/>
      <c r="T131" s="156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0" t="s">
        <v>82</v>
      </c>
      <c r="AT131" s="157" t="s">
        <v>73</v>
      </c>
      <c r="AU131" s="157" t="s">
        <v>82</v>
      </c>
      <c r="AY131" s="150" t="s">
        <v>124</v>
      </c>
      <c r="BK131" s="158">
        <f>SUM(BK132:BK139)</f>
        <v>78761.220000000001</v>
      </c>
    </row>
    <row r="132" s="2" customFormat="1" ht="21.75" customHeight="1">
      <c r="A132" s="28"/>
      <c r="B132" s="161"/>
      <c r="C132" s="162" t="s">
        <v>82</v>
      </c>
      <c r="D132" s="162" t="s">
        <v>126</v>
      </c>
      <c r="E132" s="163" t="s">
        <v>127</v>
      </c>
      <c r="F132" s="164" t="s">
        <v>128</v>
      </c>
      <c r="G132" s="165" t="s">
        <v>129</v>
      </c>
      <c r="H132" s="166">
        <v>43.600000000000001</v>
      </c>
      <c r="I132" s="167">
        <v>361</v>
      </c>
      <c r="J132" s="167">
        <f>ROUND(I132*H132,2)</f>
        <v>15739.6</v>
      </c>
      <c r="K132" s="168"/>
      <c r="L132" s="29"/>
      <c r="M132" s="169" t="s">
        <v>1</v>
      </c>
      <c r="N132" s="170" t="s">
        <v>39</v>
      </c>
      <c r="O132" s="171">
        <v>1.4299999999999999</v>
      </c>
      <c r="P132" s="171">
        <f>O132*H132</f>
        <v>62.347999999999999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3" t="s">
        <v>130</v>
      </c>
      <c r="AT132" s="173" t="s">
        <v>126</v>
      </c>
      <c r="AU132" s="173" t="s">
        <v>84</v>
      </c>
      <c r="AY132" s="15" t="s">
        <v>124</v>
      </c>
      <c r="BE132" s="174">
        <f>IF(N132="základní",J132,0)</f>
        <v>15739.6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82</v>
      </c>
      <c r="BK132" s="174">
        <f>ROUND(I132*H132,2)</f>
        <v>15739.6</v>
      </c>
      <c r="BL132" s="15" t="s">
        <v>130</v>
      </c>
      <c r="BM132" s="173" t="s">
        <v>131</v>
      </c>
    </row>
    <row r="133" s="2" customFormat="1" ht="21.75" customHeight="1">
      <c r="A133" s="28"/>
      <c r="B133" s="161"/>
      <c r="C133" s="162" t="s">
        <v>84</v>
      </c>
      <c r="D133" s="162" t="s">
        <v>126</v>
      </c>
      <c r="E133" s="163" t="s">
        <v>132</v>
      </c>
      <c r="F133" s="164" t="s">
        <v>133</v>
      </c>
      <c r="G133" s="165" t="s">
        <v>129</v>
      </c>
      <c r="H133" s="166">
        <v>43.600000000000001</v>
      </c>
      <c r="I133" s="167">
        <v>815</v>
      </c>
      <c r="J133" s="167">
        <f>ROUND(I133*H133,2)</f>
        <v>35534</v>
      </c>
      <c r="K133" s="168"/>
      <c r="L133" s="29"/>
      <c r="M133" s="169" t="s">
        <v>1</v>
      </c>
      <c r="N133" s="170" t="s">
        <v>39</v>
      </c>
      <c r="O133" s="171">
        <v>3.8100000000000001</v>
      </c>
      <c r="P133" s="171">
        <f>O133*H133</f>
        <v>166.11600000000001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3" t="s">
        <v>130</v>
      </c>
      <c r="AT133" s="173" t="s">
        <v>126</v>
      </c>
      <c r="AU133" s="173" t="s">
        <v>84</v>
      </c>
      <c r="AY133" s="15" t="s">
        <v>124</v>
      </c>
      <c r="BE133" s="174">
        <f>IF(N133="základní",J133,0)</f>
        <v>35534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82</v>
      </c>
      <c r="BK133" s="174">
        <f>ROUND(I133*H133,2)</f>
        <v>35534</v>
      </c>
      <c r="BL133" s="15" t="s">
        <v>130</v>
      </c>
      <c r="BM133" s="173" t="s">
        <v>134</v>
      </c>
    </row>
    <row r="134" s="2" customFormat="1" ht="21.75" customHeight="1">
      <c r="A134" s="28"/>
      <c r="B134" s="161"/>
      <c r="C134" s="162" t="s">
        <v>135</v>
      </c>
      <c r="D134" s="162" t="s">
        <v>126</v>
      </c>
      <c r="E134" s="163" t="s">
        <v>136</v>
      </c>
      <c r="F134" s="164" t="s">
        <v>137</v>
      </c>
      <c r="G134" s="165" t="s">
        <v>129</v>
      </c>
      <c r="H134" s="166">
        <v>21.800000000000001</v>
      </c>
      <c r="I134" s="167">
        <v>141</v>
      </c>
      <c r="J134" s="167">
        <f>ROUND(I134*H134,2)</f>
        <v>3073.8000000000002</v>
      </c>
      <c r="K134" s="168"/>
      <c r="L134" s="29"/>
      <c r="M134" s="169" t="s">
        <v>1</v>
      </c>
      <c r="N134" s="170" t="s">
        <v>39</v>
      </c>
      <c r="O134" s="171">
        <v>0.062</v>
      </c>
      <c r="P134" s="171">
        <f>O134*H134</f>
        <v>1.3516000000000001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3" t="s">
        <v>130</v>
      </c>
      <c r="AT134" s="173" t="s">
        <v>126</v>
      </c>
      <c r="AU134" s="173" t="s">
        <v>84</v>
      </c>
      <c r="AY134" s="15" t="s">
        <v>124</v>
      </c>
      <c r="BE134" s="174">
        <f>IF(N134="základní",J134,0)</f>
        <v>3073.8000000000002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82</v>
      </c>
      <c r="BK134" s="174">
        <f>ROUND(I134*H134,2)</f>
        <v>3073.8000000000002</v>
      </c>
      <c r="BL134" s="15" t="s">
        <v>130</v>
      </c>
      <c r="BM134" s="173" t="s">
        <v>138</v>
      </c>
    </row>
    <row r="135" s="2" customFormat="1" ht="16.5" customHeight="1">
      <c r="A135" s="28"/>
      <c r="B135" s="161"/>
      <c r="C135" s="162" t="s">
        <v>130</v>
      </c>
      <c r="D135" s="162" t="s">
        <v>126</v>
      </c>
      <c r="E135" s="163" t="s">
        <v>139</v>
      </c>
      <c r="F135" s="164" t="s">
        <v>140</v>
      </c>
      <c r="G135" s="165" t="s">
        <v>129</v>
      </c>
      <c r="H135" s="166">
        <v>21.800000000000001</v>
      </c>
      <c r="I135" s="167">
        <v>18.5</v>
      </c>
      <c r="J135" s="167">
        <f>ROUND(I135*H135,2)</f>
        <v>403.30000000000001</v>
      </c>
      <c r="K135" s="168"/>
      <c r="L135" s="29"/>
      <c r="M135" s="169" t="s">
        <v>1</v>
      </c>
      <c r="N135" s="170" t="s">
        <v>39</v>
      </c>
      <c r="O135" s="171">
        <v>0.0089999999999999993</v>
      </c>
      <c r="P135" s="171">
        <f>O135*H135</f>
        <v>0.19619999999999999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3" t="s">
        <v>130</v>
      </c>
      <c r="AT135" s="173" t="s">
        <v>126</v>
      </c>
      <c r="AU135" s="173" t="s">
        <v>84</v>
      </c>
      <c r="AY135" s="15" t="s">
        <v>124</v>
      </c>
      <c r="BE135" s="174">
        <f>IF(N135="základní",J135,0)</f>
        <v>403.30000000000001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82</v>
      </c>
      <c r="BK135" s="174">
        <f>ROUND(I135*H135,2)</f>
        <v>403.30000000000001</v>
      </c>
      <c r="BL135" s="15" t="s">
        <v>130</v>
      </c>
      <c r="BM135" s="173" t="s">
        <v>141</v>
      </c>
    </row>
    <row r="136" s="2" customFormat="1" ht="21.75" customHeight="1">
      <c r="A136" s="28"/>
      <c r="B136" s="161"/>
      <c r="C136" s="162" t="s">
        <v>142</v>
      </c>
      <c r="D136" s="162" t="s">
        <v>126</v>
      </c>
      <c r="E136" s="163" t="s">
        <v>143</v>
      </c>
      <c r="F136" s="164" t="s">
        <v>144</v>
      </c>
      <c r="G136" s="165" t="s">
        <v>145</v>
      </c>
      <c r="H136" s="166">
        <v>43.600000000000001</v>
      </c>
      <c r="I136" s="167">
        <v>140</v>
      </c>
      <c r="J136" s="167">
        <f>ROUND(I136*H136,2)</f>
        <v>6104</v>
      </c>
      <c r="K136" s="168"/>
      <c r="L136" s="29"/>
      <c r="M136" s="169" t="s">
        <v>1</v>
      </c>
      <c r="N136" s="170" t="s">
        <v>39</v>
      </c>
      <c r="O136" s="171">
        <v>0</v>
      </c>
      <c r="P136" s="171">
        <f>O136*H136</f>
        <v>0</v>
      </c>
      <c r="Q136" s="171">
        <v>0</v>
      </c>
      <c r="R136" s="171">
        <f>Q136*H136</f>
        <v>0</v>
      </c>
      <c r="S136" s="171">
        <v>0</v>
      </c>
      <c r="T136" s="172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3" t="s">
        <v>130</v>
      </c>
      <c r="AT136" s="173" t="s">
        <v>126</v>
      </c>
      <c r="AU136" s="173" t="s">
        <v>84</v>
      </c>
      <c r="AY136" s="15" t="s">
        <v>124</v>
      </c>
      <c r="BE136" s="174">
        <f>IF(N136="základní",J136,0)</f>
        <v>6104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15" t="s">
        <v>82</v>
      </c>
      <c r="BK136" s="174">
        <f>ROUND(I136*H136,2)</f>
        <v>6104</v>
      </c>
      <c r="BL136" s="15" t="s">
        <v>130</v>
      </c>
      <c r="BM136" s="173" t="s">
        <v>146</v>
      </c>
    </row>
    <row r="137" s="2" customFormat="1" ht="21.75" customHeight="1">
      <c r="A137" s="28"/>
      <c r="B137" s="161"/>
      <c r="C137" s="162" t="s">
        <v>147</v>
      </c>
      <c r="D137" s="162" t="s">
        <v>126</v>
      </c>
      <c r="E137" s="163" t="s">
        <v>148</v>
      </c>
      <c r="F137" s="164" t="s">
        <v>149</v>
      </c>
      <c r="G137" s="165" t="s">
        <v>129</v>
      </c>
      <c r="H137" s="166">
        <v>21.800000000000001</v>
      </c>
      <c r="I137" s="167">
        <v>127</v>
      </c>
      <c r="J137" s="167">
        <f>ROUND(I137*H137,2)</f>
        <v>2768.5999999999999</v>
      </c>
      <c r="K137" s="168"/>
      <c r="L137" s="29"/>
      <c r="M137" s="169" t="s">
        <v>1</v>
      </c>
      <c r="N137" s="170" t="s">
        <v>39</v>
      </c>
      <c r="O137" s="171">
        <v>0.29899999999999999</v>
      </c>
      <c r="P137" s="171">
        <f>O137*H137</f>
        <v>6.5182000000000002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3" t="s">
        <v>130</v>
      </c>
      <c r="AT137" s="173" t="s">
        <v>126</v>
      </c>
      <c r="AU137" s="173" t="s">
        <v>84</v>
      </c>
      <c r="AY137" s="15" t="s">
        <v>124</v>
      </c>
      <c r="BE137" s="174">
        <f>IF(N137="základní",J137,0)</f>
        <v>2768.5999999999999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82</v>
      </c>
      <c r="BK137" s="174">
        <f>ROUND(I137*H137,2)</f>
        <v>2768.5999999999999</v>
      </c>
      <c r="BL137" s="15" t="s">
        <v>130</v>
      </c>
      <c r="BM137" s="173" t="s">
        <v>150</v>
      </c>
    </row>
    <row r="138" s="2" customFormat="1" ht="21.75" customHeight="1">
      <c r="A138" s="28"/>
      <c r="B138" s="161"/>
      <c r="C138" s="162" t="s">
        <v>151</v>
      </c>
      <c r="D138" s="162" t="s">
        <v>126</v>
      </c>
      <c r="E138" s="163" t="s">
        <v>152</v>
      </c>
      <c r="F138" s="164" t="s">
        <v>153</v>
      </c>
      <c r="G138" s="165" t="s">
        <v>129</v>
      </c>
      <c r="H138" s="166">
        <v>17.440000000000001</v>
      </c>
      <c r="I138" s="167">
        <v>486</v>
      </c>
      <c r="J138" s="167">
        <f>ROUND(I138*H138,2)</f>
        <v>8475.8400000000001</v>
      </c>
      <c r="K138" s="168"/>
      <c r="L138" s="29"/>
      <c r="M138" s="169" t="s">
        <v>1</v>
      </c>
      <c r="N138" s="170" t="s">
        <v>39</v>
      </c>
      <c r="O138" s="171">
        <v>1.5</v>
      </c>
      <c r="P138" s="171">
        <f>O138*H138</f>
        <v>26.160000000000004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3" t="s">
        <v>130</v>
      </c>
      <c r="AT138" s="173" t="s">
        <v>126</v>
      </c>
      <c r="AU138" s="173" t="s">
        <v>84</v>
      </c>
      <c r="AY138" s="15" t="s">
        <v>124</v>
      </c>
      <c r="BE138" s="174">
        <f>IF(N138="základní",J138,0)</f>
        <v>8475.8400000000001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5" t="s">
        <v>82</v>
      </c>
      <c r="BK138" s="174">
        <f>ROUND(I138*H138,2)</f>
        <v>8475.8400000000001</v>
      </c>
      <c r="BL138" s="15" t="s">
        <v>130</v>
      </c>
      <c r="BM138" s="173" t="s">
        <v>154</v>
      </c>
    </row>
    <row r="139" s="2" customFormat="1" ht="16.5" customHeight="1">
      <c r="A139" s="28"/>
      <c r="B139" s="161"/>
      <c r="C139" s="175" t="s">
        <v>155</v>
      </c>
      <c r="D139" s="175" t="s">
        <v>156</v>
      </c>
      <c r="E139" s="176" t="s">
        <v>157</v>
      </c>
      <c r="F139" s="177" t="s">
        <v>158</v>
      </c>
      <c r="G139" s="178" t="s">
        <v>145</v>
      </c>
      <c r="H139" s="179">
        <v>34.880000000000003</v>
      </c>
      <c r="I139" s="180">
        <v>191</v>
      </c>
      <c r="J139" s="180">
        <f>ROUND(I139*H139,2)</f>
        <v>6662.0799999999999</v>
      </c>
      <c r="K139" s="181"/>
      <c r="L139" s="182"/>
      <c r="M139" s="183" t="s">
        <v>1</v>
      </c>
      <c r="N139" s="184" t="s">
        <v>39</v>
      </c>
      <c r="O139" s="171">
        <v>0</v>
      </c>
      <c r="P139" s="171">
        <f>O139*H139</f>
        <v>0</v>
      </c>
      <c r="Q139" s="171">
        <v>1</v>
      </c>
      <c r="R139" s="171">
        <f>Q139*H139</f>
        <v>34.880000000000003</v>
      </c>
      <c r="S139" s="171">
        <v>0</v>
      </c>
      <c r="T139" s="172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3" t="s">
        <v>155</v>
      </c>
      <c r="AT139" s="173" t="s">
        <v>156</v>
      </c>
      <c r="AU139" s="173" t="s">
        <v>84</v>
      </c>
      <c r="AY139" s="15" t="s">
        <v>124</v>
      </c>
      <c r="BE139" s="174">
        <f>IF(N139="základní",J139,0)</f>
        <v>6662.0799999999999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5" t="s">
        <v>82</v>
      </c>
      <c r="BK139" s="174">
        <f>ROUND(I139*H139,2)</f>
        <v>6662.0799999999999</v>
      </c>
      <c r="BL139" s="15" t="s">
        <v>130</v>
      </c>
      <c r="BM139" s="173" t="s">
        <v>159</v>
      </c>
    </row>
    <row r="140" s="12" customFormat="1" ht="22.8" customHeight="1">
      <c r="A140" s="12"/>
      <c r="B140" s="149"/>
      <c r="C140" s="12"/>
      <c r="D140" s="150" t="s">
        <v>73</v>
      </c>
      <c r="E140" s="159" t="s">
        <v>130</v>
      </c>
      <c r="F140" s="159" t="s">
        <v>160</v>
      </c>
      <c r="G140" s="12"/>
      <c r="H140" s="12"/>
      <c r="I140" s="12"/>
      <c r="J140" s="160">
        <f>BK140</f>
        <v>5057.6000000000004</v>
      </c>
      <c r="K140" s="12"/>
      <c r="L140" s="149"/>
      <c r="M140" s="153"/>
      <c r="N140" s="154"/>
      <c r="O140" s="154"/>
      <c r="P140" s="155">
        <f>P141</f>
        <v>7.390200000000001</v>
      </c>
      <c r="Q140" s="154"/>
      <c r="R140" s="155">
        <f>R141</f>
        <v>0</v>
      </c>
      <c r="S140" s="154"/>
      <c r="T140" s="156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0" t="s">
        <v>82</v>
      </c>
      <c r="AT140" s="157" t="s">
        <v>73</v>
      </c>
      <c r="AU140" s="157" t="s">
        <v>82</v>
      </c>
      <c r="AY140" s="150" t="s">
        <v>124</v>
      </c>
      <c r="BK140" s="158">
        <f>BK141</f>
        <v>5057.6000000000004</v>
      </c>
    </row>
    <row r="141" s="2" customFormat="1" ht="21.75" customHeight="1">
      <c r="A141" s="28"/>
      <c r="B141" s="161"/>
      <c r="C141" s="162" t="s">
        <v>161</v>
      </c>
      <c r="D141" s="162" t="s">
        <v>126</v>
      </c>
      <c r="E141" s="163" t="s">
        <v>162</v>
      </c>
      <c r="F141" s="164" t="s">
        <v>163</v>
      </c>
      <c r="G141" s="165" t="s">
        <v>129</v>
      </c>
      <c r="H141" s="166">
        <v>4.3600000000000003</v>
      </c>
      <c r="I141" s="167">
        <v>1160</v>
      </c>
      <c r="J141" s="167">
        <f>ROUND(I141*H141,2)</f>
        <v>5057.6000000000004</v>
      </c>
      <c r="K141" s="168"/>
      <c r="L141" s="29"/>
      <c r="M141" s="169" t="s">
        <v>1</v>
      </c>
      <c r="N141" s="170" t="s">
        <v>39</v>
      </c>
      <c r="O141" s="171">
        <v>1.6950000000000001</v>
      </c>
      <c r="P141" s="171">
        <f>O141*H141</f>
        <v>7.390200000000001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3" t="s">
        <v>130</v>
      </c>
      <c r="AT141" s="173" t="s">
        <v>126</v>
      </c>
      <c r="AU141" s="173" t="s">
        <v>84</v>
      </c>
      <c r="AY141" s="15" t="s">
        <v>124</v>
      </c>
      <c r="BE141" s="174">
        <f>IF(N141="základní",J141,0)</f>
        <v>5057.6000000000004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5" t="s">
        <v>82</v>
      </c>
      <c r="BK141" s="174">
        <f>ROUND(I141*H141,2)</f>
        <v>5057.6000000000004</v>
      </c>
      <c r="BL141" s="15" t="s">
        <v>130</v>
      </c>
      <c r="BM141" s="173" t="s">
        <v>164</v>
      </c>
    </row>
    <row r="142" s="12" customFormat="1" ht="22.8" customHeight="1">
      <c r="A142" s="12"/>
      <c r="B142" s="149"/>
      <c r="C142" s="12"/>
      <c r="D142" s="150" t="s">
        <v>73</v>
      </c>
      <c r="E142" s="159" t="s">
        <v>155</v>
      </c>
      <c r="F142" s="159" t="s">
        <v>165</v>
      </c>
      <c r="G142" s="12"/>
      <c r="H142" s="12"/>
      <c r="I142" s="12"/>
      <c r="J142" s="160">
        <f>BK142</f>
        <v>30099.129999999997</v>
      </c>
      <c r="K142" s="12"/>
      <c r="L142" s="149"/>
      <c r="M142" s="153"/>
      <c r="N142" s="154"/>
      <c r="O142" s="154"/>
      <c r="P142" s="155">
        <f>SUM(P143:P154)</f>
        <v>12.182500000000001</v>
      </c>
      <c r="Q142" s="154"/>
      <c r="R142" s="155">
        <f>SUM(R143:R154)</f>
        <v>1.9997539999999998</v>
      </c>
      <c r="S142" s="154"/>
      <c r="T142" s="156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0" t="s">
        <v>82</v>
      </c>
      <c r="AT142" s="157" t="s">
        <v>73</v>
      </c>
      <c r="AU142" s="157" t="s">
        <v>82</v>
      </c>
      <c r="AY142" s="150" t="s">
        <v>124</v>
      </c>
      <c r="BK142" s="158">
        <f>SUM(BK143:BK154)</f>
        <v>30099.129999999997</v>
      </c>
    </row>
    <row r="143" s="2" customFormat="1" ht="21.75" customHeight="1">
      <c r="A143" s="28"/>
      <c r="B143" s="161"/>
      <c r="C143" s="162" t="s">
        <v>166</v>
      </c>
      <c r="D143" s="162" t="s">
        <v>126</v>
      </c>
      <c r="E143" s="163" t="s">
        <v>167</v>
      </c>
      <c r="F143" s="164" t="s">
        <v>168</v>
      </c>
      <c r="G143" s="165" t="s">
        <v>169</v>
      </c>
      <c r="H143" s="166">
        <v>17</v>
      </c>
      <c r="I143" s="167">
        <v>67.299999999999997</v>
      </c>
      <c r="J143" s="167">
        <f>ROUND(I143*H143,2)</f>
        <v>1144.0999999999999</v>
      </c>
      <c r="K143" s="168"/>
      <c r="L143" s="29"/>
      <c r="M143" s="169" t="s">
        <v>1</v>
      </c>
      <c r="N143" s="170" t="s">
        <v>39</v>
      </c>
      <c r="O143" s="171">
        <v>0.17100000000000001</v>
      </c>
      <c r="P143" s="171">
        <f>O143*H143</f>
        <v>2.907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3" t="s">
        <v>130</v>
      </c>
      <c r="AT143" s="173" t="s">
        <v>126</v>
      </c>
      <c r="AU143" s="173" t="s">
        <v>84</v>
      </c>
      <c r="AY143" s="15" t="s">
        <v>124</v>
      </c>
      <c r="BE143" s="174">
        <f>IF(N143="základní",J143,0)</f>
        <v>1144.0999999999999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5" t="s">
        <v>82</v>
      </c>
      <c r="BK143" s="174">
        <f>ROUND(I143*H143,2)</f>
        <v>1144.0999999999999</v>
      </c>
      <c r="BL143" s="15" t="s">
        <v>130</v>
      </c>
      <c r="BM143" s="173" t="s">
        <v>170</v>
      </c>
    </row>
    <row r="144" s="2" customFormat="1" ht="21.75" customHeight="1">
      <c r="A144" s="28"/>
      <c r="B144" s="161"/>
      <c r="C144" s="175" t="s">
        <v>171</v>
      </c>
      <c r="D144" s="175" t="s">
        <v>156</v>
      </c>
      <c r="E144" s="176" t="s">
        <v>172</v>
      </c>
      <c r="F144" s="177" t="s">
        <v>173</v>
      </c>
      <c r="G144" s="178" t="s">
        <v>169</v>
      </c>
      <c r="H144" s="179">
        <v>17</v>
      </c>
      <c r="I144" s="180">
        <v>27</v>
      </c>
      <c r="J144" s="180">
        <f>ROUND(I144*H144,2)</f>
        <v>459</v>
      </c>
      <c r="K144" s="181"/>
      <c r="L144" s="182"/>
      <c r="M144" s="183" t="s">
        <v>1</v>
      </c>
      <c r="N144" s="184" t="s">
        <v>39</v>
      </c>
      <c r="O144" s="171">
        <v>0</v>
      </c>
      <c r="P144" s="171">
        <f>O144*H144</f>
        <v>0</v>
      </c>
      <c r="Q144" s="171">
        <v>0.00027</v>
      </c>
      <c r="R144" s="171">
        <f>Q144*H144</f>
        <v>0.0045900000000000003</v>
      </c>
      <c r="S144" s="171">
        <v>0</v>
      </c>
      <c r="T144" s="172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3" t="s">
        <v>155</v>
      </c>
      <c r="AT144" s="173" t="s">
        <v>156</v>
      </c>
      <c r="AU144" s="173" t="s">
        <v>84</v>
      </c>
      <c r="AY144" s="15" t="s">
        <v>124</v>
      </c>
      <c r="BE144" s="174">
        <f>IF(N144="základní",J144,0)</f>
        <v>459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5" t="s">
        <v>82</v>
      </c>
      <c r="BK144" s="174">
        <f>ROUND(I144*H144,2)</f>
        <v>459</v>
      </c>
      <c r="BL144" s="15" t="s">
        <v>130</v>
      </c>
      <c r="BM144" s="173" t="s">
        <v>174</v>
      </c>
    </row>
    <row r="145" s="2" customFormat="1" ht="33" customHeight="1">
      <c r="A145" s="28"/>
      <c r="B145" s="161"/>
      <c r="C145" s="162" t="s">
        <v>175</v>
      </c>
      <c r="D145" s="162" t="s">
        <v>126</v>
      </c>
      <c r="E145" s="163" t="s">
        <v>176</v>
      </c>
      <c r="F145" s="164" t="s">
        <v>177</v>
      </c>
      <c r="G145" s="165" t="s">
        <v>178</v>
      </c>
      <c r="H145" s="166">
        <v>1</v>
      </c>
      <c r="I145" s="167">
        <v>4260</v>
      </c>
      <c r="J145" s="167">
        <f>ROUND(I145*H145,2)</f>
        <v>4260</v>
      </c>
      <c r="K145" s="168"/>
      <c r="L145" s="29"/>
      <c r="M145" s="169" t="s">
        <v>1</v>
      </c>
      <c r="N145" s="170" t="s">
        <v>39</v>
      </c>
      <c r="O145" s="171">
        <v>4.5830000000000002</v>
      </c>
      <c r="P145" s="171">
        <f>O145*H145</f>
        <v>4.5830000000000002</v>
      </c>
      <c r="Q145" s="171">
        <v>1.7265999999999999</v>
      </c>
      <c r="R145" s="171">
        <f>Q145*H145</f>
        <v>1.7265999999999999</v>
      </c>
      <c r="S145" s="171">
        <v>0</v>
      </c>
      <c r="T145" s="172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3" t="s">
        <v>130</v>
      </c>
      <c r="AT145" s="173" t="s">
        <v>126</v>
      </c>
      <c r="AU145" s="173" t="s">
        <v>84</v>
      </c>
      <c r="AY145" s="15" t="s">
        <v>124</v>
      </c>
      <c r="BE145" s="174">
        <f>IF(N145="základní",J145,0)</f>
        <v>4260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5" t="s">
        <v>82</v>
      </c>
      <c r="BK145" s="174">
        <f>ROUND(I145*H145,2)</f>
        <v>4260</v>
      </c>
      <c r="BL145" s="15" t="s">
        <v>130</v>
      </c>
      <c r="BM145" s="173" t="s">
        <v>555</v>
      </c>
    </row>
    <row r="146" s="2" customFormat="1" ht="21.75" customHeight="1">
      <c r="A146" s="28"/>
      <c r="B146" s="161"/>
      <c r="C146" s="175" t="s">
        <v>180</v>
      </c>
      <c r="D146" s="175" t="s">
        <v>156</v>
      </c>
      <c r="E146" s="176" t="s">
        <v>181</v>
      </c>
      <c r="F146" s="177" t="s">
        <v>182</v>
      </c>
      <c r="G146" s="178" t="s">
        <v>178</v>
      </c>
      <c r="H146" s="179">
        <v>1</v>
      </c>
      <c r="I146" s="180">
        <v>11369</v>
      </c>
      <c r="J146" s="180">
        <f>ROUND(I146*H146,2)</f>
        <v>11369</v>
      </c>
      <c r="K146" s="181"/>
      <c r="L146" s="182"/>
      <c r="M146" s="183" t="s">
        <v>1</v>
      </c>
      <c r="N146" s="184" t="s">
        <v>39</v>
      </c>
      <c r="O146" s="171">
        <v>0</v>
      </c>
      <c r="P146" s="171">
        <f>O146*H146</f>
        <v>0</v>
      </c>
      <c r="Q146" s="171">
        <v>0.070000000000000007</v>
      </c>
      <c r="R146" s="171">
        <f>Q146*H146</f>
        <v>0.070000000000000007</v>
      </c>
      <c r="S146" s="171">
        <v>0</v>
      </c>
      <c r="T146" s="172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3" t="s">
        <v>155</v>
      </c>
      <c r="AT146" s="173" t="s">
        <v>156</v>
      </c>
      <c r="AU146" s="173" t="s">
        <v>84</v>
      </c>
      <c r="AY146" s="15" t="s">
        <v>124</v>
      </c>
      <c r="BE146" s="174">
        <f>IF(N146="základní",J146,0)</f>
        <v>11369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5" t="s">
        <v>82</v>
      </c>
      <c r="BK146" s="174">
        <f>ROUND(I146*H146,2)</f>
        <v>11369</v>
      </c>
      <c r="BL146" s="15" t="s">
        <v>130</v>
      </c>
      <c r="BM146" s="173" t="s">
        <v>556</v>
      </c>
    </row>
    <row r="147" s="2" customFormat="1" ht="21.75" customHeight="1">
      <c r="A147" s="28"/>
      <c r="B147" s="161"/>
      <c r="C147" s="162" t="s">
        <v>184</v>
      </c>
      <c r="D147" s="162" t="s">
        <v>126</v>
      </c>
      <c r="E147" s="163" t="s">
        <v>185</v>
      </c>
      <c r="F147" s="164" t="s">
        <v>186</v>
      </c>
      <c r="G147" s="165" t="s">
        <v>178</v>
      </c>
      <c r="H147" s="166">
        <v>1</v>
      </c>
      <c r="I147" s="167">
        <v>1140</v>
      </c>
      <c r="J147" s="167">
        <f>ROUND(I147*H147,2)</f>
        <v>1140</v>
      </c>
      <c r="K147" s="168"/>
      <c r="L147" s="29"/>
      <c r="M147" s="169" t="s">
        <v>1</v>
      </c>
      <c r="N147" s="170" t="s">
        <v>39</v>
      </c>
      <c r="O147" s="171">
        <v>0.5</v>
      </c>
      <c r="P147" s="171">
        <f>O147*H147</f>
        <v>0.5</v>
      </c>
      <c r="Q147" s="171">
        <v>0.040050000000000002</v>
      </c>
      <c r="R147" s="171">
        <f>Q147*H147</f>
        <v>0.040050000000000002</v>
      </c>
      <c r="S147" s="171">
        <v>0</v>
      </c>
      <c r="T147" s="172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3" t="s">
        <v>130</v>
      </c>
      <c r="AT147" s="173" t="s">
        <v>126</v>
      </c>
      <c r="AU147" s="173" t="s">
        <v>84</v>
      </c>
      <c r="AY147" s="15" t="s">
        <v>124</v>
      </c>
      <c r="BE147" s="174">
        <f>IF(N147="základní",J147,0)</f>
        <v>1140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5" t="s">
        <v>82</v>
      </c>
      <c r="BK147" s="174">
        <f>ROUND(I147*H147,2)</f>
        <v>1140</v>
      </c>
      <c r="BL147" s="15" t="s">
        <v>130</v>
      </c>
      <c r="BM147" s="173" t="s">
        <v>557</v>
      </c>
    </row>
    <row r="148" s="2" customFormat="1" ht="33" customHeight="1">
      <c r="A148" s="28"/>
      <c r="B148" s="161"/>
      <c r="C148" s="162" t="s">
        <v>8</v>
      </c>
      <c r="D148" s="162" t="s">
        <v>126</v>
      </c>
      <c r="E148" s="163" t="s">
        <v>188</v>
      </c>
      <c r="F148" s="164" t="s">
        <v>189</v>
      </c>
      <c r="G148" s="165" t="s">
        <v>178</v>
      </c>
      <c r="H148" s="166">
        <v>1</v>
      </c>
      <c r="I148" s="167">
        <v>1270</v>
      </c>
      <c r="J148" s="167">
        <f>ROUND(I148*H148,2)</f>
        <v>1270</v>
      </c>
      <c r="K148" s="168"/>
      <c r="L148" s="29"/>
      <c r="M148" s="169" t="s">
        <v>1</v>
      </c>
      <c r="N148" s="170" t="s">
        <v>39</v>
      </c>
      <c r="O148" s="171">
        <v>0.5</v>
      </c>
      <c r="P148" s="171">
        <f>O148*H148</f>
        <v>0.5</v>
      </c>
      <c r="Q148" s="171">
        <v>0.064049999999999996</v>
      </c>
      <c r="R148" s="171">
        <f>Q148*H148</f>
        <v>0.064049999999999996</v>
      </c>
      <c r="S148" s="171">
        <v>0</v>
      </c>
      <c r="T148" s="172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3" t="s">
        <v>130</v>
      </c>
      <c r="AT148" s="173" t="s">
        <v>126</v>
      </c>
      <c r="AU148" s="173" t="s">
        <v>84</v>
      </c>
      <c r="AY148" s="15" t="s">
        <v>124</v>
      </c>
      <c r="BE148" s="174">
        <f>IF(N148="základní",J148,0)</f>
        <v>1270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15" t="s">
        <v>82</v>
      </c>
      <c r="BK148" s="174">
        <f>ROUND(I148*H148,2)</f>
        <v>1270</v>
      </c>
      <c r="BL148" s="15" t="s">
        <v>130</v>
      </c>
      <c r="BM148" s="173" t="s">
        <v>558</v>
      </c>
    </row>
    <row r="149" s="2" customFormat="1" ht="33" customHeight="1">
      <c r="A149" s="28"/>
      <c r="B149" s="161"/>
      <c r="C149" s="162" t="s">
        <v>191</v>
      </c>
      <c r="D149" s="162" t="s">
        <v>126</v>
      </c>
      <c r="E149" s="163" t="s">
        <v>192</v>
      </c>
      <c r="F149" s="164" t="s">
        <v>193</v>
      </c>
      <c r="G149" s="165" t="s">
        <v>178</v>
      </c>
      <c r="H149" s="166">
        <v>2</v>
      </c>
      <c r="I149" s="167">
        <v>1990</v>
      </c>
      <c r="J149" s="167">
        <f>ROUND(I149*H149,2)</f>
        <v>3980</v>
      </c>
      <c r="K149" s="168"/>
      <c r="L149" s="29"/>
      <c r="M149" s="169" t="s">
        <v>1</v>
      </c>
      <c r="N149" s="170" t="s">
        <v>39</v>
      </c>
      <c r="O149" s="171">
        <v>0.33300000000000002</v>
      </c>
      <c r="P149" s="171">
        <f>O149*H149</f>
        <v>0.66600000000000004</v>
      </c>
      <c r="Q149" s="171">
        <v>0.01196</v>
      </c>
      <c r="R149" s="171">
        <f>Q149*H149</f>
        <v>0.02392</v>
      </c>
      <c r="S149" s="171">
        <v>0</v>
      </c>
      <c r="T149" s="172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3" t="s">
        <v>130</v>
      </c>
      <c r="AT149" s="173" t="s">
        <v>126</v>
      </c>
      <c r="AU149" s="173" t="s">
        <v>84</v>
      </c>
      <c r="AY149" s="15" t="s">
        <v>124</v>
      </c>
      <c r="BE149" s="174">
        <f>IF(N149="základní",J149,0)</f>
        <v>3980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5" t="s">
        <v>82</v>
      </c>
      <c r="BK149" s="174">
        <f>ROUND(I149*H149,2)</f>
        <v>3980</v>
      </c>
      <c r="BL149" s="15" t="s">
        <v>130</v>
      </c>
      <c r="BM149" s="173" t="s">
        <v>559</v>
      </c>
    </row>
    <row r="150" s="2" customFormat="1" ht="33" customHeight="1">
      <c r="A150" s="28"/>
      <c r="B150" s="161"/>
      <c r="C150" s="162" t="s">
        <v>195</v>
      </c>
      <c r="D150" s="162" t="s">
        <v>126</v>
      </c>
      <c r="E150" s="163" t="s">
        <v>196</v>
      </c>
      <c r="F150" s="164" t="s">
        <v>197</v>
      </c>
      <c r="G150" s="165" t="s">
        <v>178</v>
      </c>
      <c r="H150" s="166">
        <v>2</v>
      </c>
      <c r="I150" s="167">
        <v>72.099999999999994</v>
      </c>
      <c r="J150" s="167">
        <f>ROUND(I150*H150,2)</f>
        <v>144.19999999999999</v>
      </c>
      <c r="K150" s="168"/>
      <c r="L150" s="29"/>
      <c r="M150" s="169" t="s">
        <v>1</v>
      </c>
      <c r="N150" s="170" t="s">
        <v>39</v>
      </c>
      <c r="O150" s="171">
        <v>0.22</v>
      </c>
      <c r="P150" s="171">
        <f>O150*H150</f>
        <v>0.44</v>
      </c>
      <c r="Q150" s="171">
        <v>0</v>
      </c>
      <c r="R150" s="171">
        <f>Q150*H150</f>
        <v>0</v>
      </c>
      <c r="S150" s="171">
        <v>0</v>
      </c>
      <c r="T150" s="172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3" t="s">
        <v>130</v>
      </c>
      <c r="AT150" s="173" t="s">
        <v>126</v>
      </c>
      <c r="AU150" s="173" t="s">
        <v>84</v>
      </c>
      <c r="AY150" s="15" t="s">
        <v>124</v>
      </c>
      <c r="BE150" s="174">
        <f>IF(N150="základní",J150,0)</f>
        <v>144.19999999999999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15" t="s">
        <v>82</v>
      </c>
      <c r="BK150" s="174">
        <f>ROUND(I150*H150,2)</f>
        <v>144.19999999999999</v>
      </c>
      <c r="BL150" s="15" t="s">
        <v>130</v>
      </c>
      <c r="BM150" s="173" t="s">
        <v>560</v>
      </c>
    </row>
    <row r="151" s="2" customFormat="1" ht="33" customHeight="1">
      <c r="A151" s="28"/>
      <c r="B151" s="161"/>
      <c r="C151" s="162" t="s">
        <v>199</v>
      </c>
      <c r="D151" s="162" t="s">
        <v>126</v>
      </c>
      <c r="E151" s="163" t="s">
        <v>200</v>
      </c>
      <c r="F151" s="164" t="s">
        <v>201</v>
      </c>
      <c r="G151" s="165" t="s">
        <v>178</v>
      </c>
      <c r="H151" s="166">
        <v>2</v>
      </c>
      <c r="I151" s="167">
        <v>2540</v>
      </c>
      <c r="J151" s="167">
        <f>ROUND(I151*H151,2)</f>
        <v>5080</v>
      </c>
      <c r="K151" s="168"/>
      <c r="L151" s="29"/>
      <c r="M151" s="169" t="s">
        <v>1</v>
      </c>
      <c r="N151" s="170" t="s">
        <v>39</v>
      </c>
      <c r="O151" s="171">
        <v>0.34999999999999998</v>
      </c>
      <c r="P151" s="171">
        <f>O151*H151</f>
        <v>0.69999999999999996</v>
      </c>
      <c r="Q151" s="171">
        <v>0.031189999999999999</v>
      </c>
      <c r="R151" s="171">
        <f>Q151*H151</f>
        <v>0.062379999999999998</v>
      </c>
      <c r="S151" s="171">
        <v>0</v>
      </c>
      <c r="T151" s="172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3" t="s">
        <v>130</v>
      </c>
      <c r="AT151" s="173" t="s">
        <v>126</v>
      </c>
      <c r="AU151" s="173" t="s">
        <v>84</v>
      </c>
      <c r="AY151" s="15" t="s">
        <v>124</v>
      </c>
      <c r="BE151" s="174">
        <f>IF(N151="základní",J151,0)</f>
        <v>5080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5" t="s">
        <v>82</v>
      </c>
      <c r="BK151" s="174">
        <f>ROUND(I151*H151,2)</f>
        <v>5080</v>
      </c>
      <c r="BL151" s="15" t="s">
        <v>130</v>
      </c>
      <c r="BM151" s="173" t="s">
        <v>561</v>
      </c>
    </row>
    <row r="152" s="2" customFormat="1" ht="16.5" customHeight="1">
      <c r="A152" s="28"/>
      <c r="B152" s="161"/>
      <c r="C152" s="162" t="s">
        <v>203</v>
      </c>
      <c r="D152" s="162" t="s">
        <v>126</v>
      </c>
      <c r="E152" s="163" t="s">
        <v>204</v>
      </c>
      <c r="F152" s="164" t="s">
        <v>205</v>
      </c>
      <c r="G152" s="165" t="s">
        <v>169</v>
      </c>
      <c r="H152" s="166">
        <v>8.3000000000000007</v>
      </c>
      <c r="I152" s="167">
        <v>47.200000000000003</v>
      </c>
      <c r="J152" s="167">
        <f>ROUND(I152*H152,2)</f>
        <v>391.75999999999999</v>
      </c>
      <c r="K152" s="168"/>
      <c r="L152" s="29"/>
      <c r="M152" s="169" t="s">
        <v>1</v>
      </c>
      <c r="N152" s="170" t="s">
        <v>39</v>
      </c>
      <c r="O152" s="171">
        <v>0.053999999999999999</v>
      </c>
      <c r="P152" s="171">
        <f>O152*H152</f>
        <v>0.44820000000000004</v>
      </c>
      <c r="Q152" s="171">
        <v>0.00019000000000000001</v>
      </c>
      <c r="R152" s="171">
        <f>Q152*H152</f>
        <v>0.0015770000000000003</v>
      </c>
      <c r="S152" s="171">
        <v>0</v>
      </c>
      <c r="T152" s="172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3" t="s">
        <v>130</v>
      </c>
      <c r="AT152" s="173" t="s">
        <v>126</v>
      </c>
      <c r="AU152" s="173" t="s">
        <v>84</v>
      </c>
      <c r="AY152" s="15" t="s">
        <v>124</v>
      </c>
      <c r="BE152" s="174">
        <f>IF(N152="základní",J152,0)</f>
        <v>391.75999999999999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5" t="s">
        <v>82</v>
      </c>
      <c r="BK152" s="174">
        <f>ROUND(I152*H152,2)</f>
        <v>391.75999999999999</v>
      </c>
      <c r="BL152" s="15" t="s">
        <v>130</v>
      </c>
      <c r="BM152" s="173" t="s">
        <v>206</v>
      </c>
    </row>
    <row r="153" s="2" customFormat="1" ht="16.5" customHeight="1">
      <c r="A153" s="28"/>
      <c r="B153" s="161"/>
      <c r="C153" s="162" t="s">
        <v>207</v>
      </c>
      <c r="D153" s="162" t="s">
        <v>126</v>
      </c>
      <c r="E153" s="163" t="s">
        <v>208</v>
      </c>
      <c r="F153" s="164" t="s">
        <v>209</v>
      </c>
      <c r="G153" s="165" t="s">
        <v>169</v>
      </c>
      <c r="H153" s="166">
        <v>8.3000000000000007</v>
      </c>
      <c r="I153" s="167">
        <v>11.9</v>
      </c>
      <c r="J153" s="167">
        <f>ROUND(I153*H153,2)</f>
        <v>98.769999999999996</v>
      </c>
      <c r="K153" s="168"/>
      <c r="L153" s="29"/>
      <c r="M153" s="169" t="s">
        <v>1</v>
      </c>
      <c r="N153" s="170" t="s">
        <v>39</v>
      </c>
      <c r="O153" s="171">
        <v>0.023</v>
      </c>
      <c r="P153" s="171">
        <f>O153*H153</f>
        <v>0.19090000000000001</v>
      </c>
      <c r="Q153" s="171">
        <v>6.9999999999999994E-05</v>
      </c>
      <c r="R153" s="171">
        <f>Q153*H153</f>
        <v>0.00058100000000000003</v>
      </c>
      <c r="S153" s="171">
        <v>0</v>
      </c>
      <c r="T153" s="172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3" t="s">
        <v>130</v>
      </c>
      <c r="AT153" s="173" t="s">
        <v>126</v>
      </c>
      <c r="AU153" s="173" t="s">
        <v>84</v>
      </c>
      <c r="AY153" s="15" t="s">
        <v>124</v>
      </c>
      <c r="BE153" s="174">
        <f>IF(N153="základní",J153,0)</f>
        <v>98.769999999999996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5" t="s">
        <v>82</v>
      </c>
      <c r="BK153" s="174">
        <f>ROUND(I153*H153,2)</f>
        <v>98.769999999999996</v>
      </c>
      <c r="BL153" s="15" t="s">
        <v>130</v>
      </c>
      <c r="BM153" s="173" t="s">
        <v>210</v>
      </c>
    </row>
    <row r="154" s="2" customFormat="1" ht="16.5" customHeight="1">
      <c r="A154" s="28"/>
      <c r="B154" s="161"/>
      <c r="C154" s="162" t="s">
        <v>7</v>
      </c>
      <c r="D154" s="162" t="s">
        <v>126</v>
      </c>
      <c r="E154" s="163" t="s">
        <v>211</v>
      </c>
      <c r="F154" s="164" t="s">
        <v>212</v>
      </c>
      <c r="G154" s="165" t="s">
        <v>169</v>
      </c>
      <c r="H154" s="166">
        <v>46.200000000000003</v>
      </c>
      <c r="I154" s="167">
        <v>16.5</v>
      </c>
      <c r="J154" s="167">
        <f>ROUND(I154*H154,2)</f>
        <v>762.29999999999995</v>
      </c>
      <c r="K154" s="168"/>
      <c r="L154" s="29"/>
      <c r="M154" s="169" t="s">
        <v>1</v>
      </c>
      <c r="N154" s="170" t="s">
        <v>39</v>
      </c>
      <c r="O154" s="171">
        <v>0.027</v>
      </c>
      <c r="P154" s="171">
        <f>O154*H154</f>
        <v>1.2474000000000001</v>
      </c>
      <c r="Q154" s="171">
        <v>0.00012999999999999999</v>
      </c>
      <c r="R154" s="171">
        <f>Q154*H154</f>
        <v>0.0060060000000000001</v>
      </c>
      <c r="S154" s="171">
        <v>0</v>
      </c>
      <c r="T154" s="172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3" t="s">
        <v>130</v>
      </c>
      <c r="AT154" s="173" t="s">
        <v>126</v>
      </c>
      <c r="AU154" s="173" t="s">
        <v>84</v>
      </c>
      <c r="AY154" s="15" t="s">
        <v>124</v>
      </c>
      <c r="BE154" s="174">
        <f>IF(N154="základní",J154,0)</f>
        <v>762.29999999999995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5" t="s">
        <v>82</v>
      </c>
      <c r="BK154" s="174">
        <f>ROUND(I154*H154,2)</f>
        <v>762.29999999999995</v>
      </c>
      <c r="BL154" s="15" t="s">
        <v>130</v>
      </c>
      <c r="BM154" s="173" t="s">
        <v>213</v>
      </c>
    </row>
    <row r="155" s="12" customFormat="1" ht="25.92" customHeight="1">
      <c r="A155" s="12"/>
      <c r="B155" s="149"/>
      <c r="C155" s="12"/>
      <c r="D155" s="150" t="s">
        <v>73</v>
      </c>
      <c r="E155" s="151" t="s">
        <v>214</v>
      </c>
      <c r="F155" s="151" t="s">
        <v>215</v>
      </c>
      <c r="G155" s="12"/>
      <c r="H155" s="12"/>
      <c r="I155" s="12"/>
      <c r="J155" s="152">
        <f>BK155</f>
        <v>372536.46999999997</v>
      </c>
      <c r="K155" s="12"/>
      <c r="L155" s="149"/>
      <c r="M155" s="153"/>
      <c r="N155" s="154"/>
      <c r="O155" s="154"/>
      <c r="P155" s="155">
        <f>P156+P181+P207+P209+P233</f>
        <v>260.64109999999999</v>
      </c>
      <c r="Q155" s="154"/>
      <c r="R155" s="155">
        <f>R156+R181+R207+R209+R233</f>
        <v>0.75302000000000002</v>
      </c>
      <c r="S155" s="154"/>
      <c r="T155" s="156">
        <f>T156+T181+T207+T209+T233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0" t="s">
        <v>84</v>
      </c>
      <c r="AT155" s="157" t="s">
        <v>73</v>
      </c>
      <c r="AU155" s="157" t="s">
        <v>74</v>
      </c>
      <c r="AY155" s="150" t="s">
        <v>124</v>
      </c>
      <c r="BK155" s="158">
        <f>BK156+BK181+BK207+BK209+BK233</f>
        <v>372536.46999999997</v>
      </c>
    </row>
    <row r="156" s="12" customFormat="1" ht="22.8" customHeight="1">
      <c r="A156" s="12"/>
      <c r="B156" s="149"/>
      <c r="C156" s="12"/>
      <c r="D156" s="150" t="s">
        <v>73</v>
      </c>
      <c r="E156" s="159" t="s">
        <v>216</v>
      </c>
      <c r="F156" s="159" t="s">
        <v>217</v>
      </c>
      <c r="G156" s="12"/>
      <c r="H156" s="12"/>
      <c r="I156" s="12"/>
      <c r="J156" s="160">
        <f>BK156</f>
        <v>140037.20999999999</v>
      </c>
      <c r="K156" s="12"/>
      <c r="L156" s="149"/>
      <c r="M156" s="153"/>
      <c r="N156" s="154"/>
      <c r="O156" s="154"/>
      <c r="P156" s="155">
        <f>SUM(P157:P180)</f>
        <v>86.881199999999978</v>
      </c>
      <c r="Q156" s="154"/>
      <c r="R156" s="155">
        <f>SUM(R157:R180)</f>
        <v>0.28741500000000003</v>
      </c>
      <c r="S156" s="154"/>
      <c r="T156" s="156">
        <f>SUM(T157:T180)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0" t="s">
        <v>84</v>
      </c>
      <c r="AT156" s="157" t="s">
        <v>73</v>
      </c>
      <c r="AU156" s="157" t="s">
        <v>82</v>
      </c>
      <c r="AY156" s="150" t="s">
        <v>124</v>
      </c>
      <c r="BK156" s="158">
        <f>SUM(BK157:BK180)</f>
        <v>140037.20999999999</v>
      </c>
    </row>
    <row r="157" s="2" customFormat="1" ht="16.5" customHeight="1">
      <c r="A157" s="28"/>
      <c r="B157" s="161"/>
      <c r="C157" s="162" t="s">
        <v>218</v>
      </c>
      <c r="D157" s="162" t="s">
        <v>126</v>
      </c>
      <c r="E157" s="163" t="s">
        <v>219</v>
      </c>
      <c r="F157" s="164" t="s">
        <v>220</v>
      </c>
      <c r="G157" s="165" t="s">
        <v>169</v>
      </c>
      <c r="H157" s="166">
        <v>22.199999999999999</v>
      </c>
      <c r="I157" s="167">
        <v>334</v>
      </c>
      <c r="J157" s="167">
        <f>ROUND(I157*H157,2)</f>
        <v>7414.8000000000002</v>
      </c>
      <c r="K157" s="168"/>
      <c r="L157" s="29"/>
      <c r="M157" s="169" t="s">
        <v>1</v>
      </c>
      <c r="N157" s="170" t="s">
        <v>39</v>
      </c>
      <c r="O157" s="171">
        <v>0.36299999999999999</v>
      </c>
      <c r="P157" s="171">
        <f>O157*H157</f>
        <v>8.0586000000000002</v>
      </c>
      <c r="Q157" s="171">
        <v>0.0012600000000000001</v>
      </c>
      <c r="R157" s="171">
        <f>Q157*H157</f>
        <v>0.027972</v>
      </c>
      <c r="S157" s="171">
        <v>0</v>
      </c>
      <c r="T157" s="172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3" t="s">
        <v>191</v>
      </c>
      <c r="AT157" s="173" t="s">
        <v>126</v>
      </c>
      <c r="AU157" s="173" t="s">
        <v>84</v>
      </c>
      <c r="AY157" s="15" t="s">
        <v>124</v>
      </c>
      <c r="BE157" s="174">
        <f>IF(N157="základní",J157,0)</f>
        <v>7414.8000000000002</v>
      </c>
      <c r="BF157" s="174">
        <f>IF(N157="snížená",J157,0)</f>
        <v>0</v>
      </c>
      <c r="BG157" s="174">
        <f>IF(N157="zákl. přenesená",J157,0)</f>
        <v>0</v>
      </c>
      <c r="BH157" s="174">
        <f>IF(N157="sníž. přenesená",J157,0)</f>
        <v>0</v>
      </c>
      <c r="BI157" s="174">
        <f>IF(N157="nulová",J157,0)</f>
        <v>0</v>
      </c>
      <c r="BJ157" s="15" t="s">
        <v>82</v>
      </c>
      <c r="BK157" s="174">
        <f>ROUND(I157*H157,2)</f>
        <v>7414.8000000000002</v>
      </c>
      <c r="BL157" s="15" t="s">
        <v>191</v>
      </c>
      <c r="BM157" s="173" t="s">
        <v>221</v>
      </c>
    </row>
    <row r="158" s="2" customFormat="1" ht="16.5" customHeight="1">
      <c r="A158" s="28"/>
      <c r="B158" s="161"/>
      <c r="C158" s="162" t="s">
        <v>222</v>
      </c>
      <c r="D158" s="162" t="s">
        <v>126</v>
      </c>
      <c r="E158" s="163" t="s">
        <v>223</v>
      </c>
      <c r="F158" s="164" t="s">
        <v>224</v>
      </c>
      <c r="G158" s="165" t="s">
        <v>169</v>
      </c>
      <c r="H158" s="166">
        <v>63.5</v>
      </c>
      <c r="I158" s="167">
        <v>423</v>
      </c>
      <c r="J158" s="167">
        <f>ROUND(I158*H158,2)</f>
        <v>26860.5</v>
      </c>
      <c r="K158" s="168"/>
      <c r="L158" s="29"/>
      <c r="M158" s="169" t="s">
        <v>1</v>
      </c>
      <c r="N158" s="170" t="s">
        <v>39</v>
      </c>
      <c r="O158" s="171">
        <v>0.38300000000000001</v>
      </c>
      <c r="P158" s="171">
        <f>O158*H158</f>
        <v>24.320499999999999</v>
      </c>
      <c r="Q158" s="171">
        <v>0.0017700000000000001</v>
      </c>
      <c r="R158" s="171">
        <f>Q158*H158</f>
        <v>0.11239500000000001</v>
      </c>
      <c r="S158" s="171">
        <v>0</v>
      </c>
      <c r="T158" s="172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3" t="s">
        <v>191</v>
      </c>
      <c r="AT158" s="173" t="s">
        <v>126</v>
      </c>
      <c r="AU158" s="173" t="s">
        <v>84</v>
      </c>
      <c r="AY158" s="15" t="s">
        <v>124</v>
      </c>
      <c r="BE158" s="174">
        <f>IF(N158="základní",J158,0)</f>
        <v>26860.5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5" t="s">
        <v>82</v>
      </c>
      <c r="BK158" s="174">
        <f>ROUND(I158*H158,2)</f>
        <v>26860.5</v>
      </c>
      <c r="BL158" s="15" t="s">
        <v>191</v>
      </c>
      <c r="BM158" s="173" t="s">
        <v>225</v>
      </c>
    </row>
    <row r="159" s="2" customFormat="1" ht="16.5" customHeight="1">
      <c r="A159" s="28"/>
      <c r="B159" s="161"/>
      <c r="C159" s="162" t="s">
        <v>226</v>
      </c>
      <c r="D159" s="162" t="s">
        <v>126</v>
      </c>
      <c r="E159" s="163" t="s">
        <v>227</v>
      </c>
      <c r="F159" s="164" t="s">
        <v>228</v>
      </c>
      <c r="G159" s="165" t="s">
        <v>169</v>
      </c>
      <c r="H159" s="166">
        <v>24.5</v>
      </c>
      <c r="I159" s="167">
        <v>532</v>
      </c>
      <c r="J159" s="167">
        <f>ROUND(I159*H159,2)</f>
        <v>13034</v>
      </c>
      <c r="K159" s="168"/>
      <c r="L159" s="29"/>
      <c r="M159" s="169" t="s">
        <v>1</v>
      </c>
      <c r="N159" s="170" t="s">
        <v>39</v>
      </c>
      <c r="O159" s="171">
        <v>0.40400000000000003</v>
      </c>
      <c r="P159" s="171">
        <f>O159*H159</f>
        <v>9.8980000000000015</v>
      </c>
      <c r="Q159" s="171">
        <v>0.0027699999999999999</v>
      </c>
      <c r="R159" s="171">
        <f>Q159*H159</f>
        <v>0.067864999999999995</v>
      </c>
      <c r="S159" s="171">
        <v>0</v>
      </c>
      <c r="T159" s="172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3" t="s">
        <v>191</v>
      </c>
      <c r="AT159" s="173" t="s">
        <v>126</v>
      </c>
      <c r="AU159" s="173" t="s">
        <v>84</v>
      </c>
      <c r="AY159" s="15" t="s">
        <v>124</v>
      </c>
      <c r="BE159" s="174">
        <f>IF(N159="základní",J159,0)</f>
        <v>13034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5" t="s">
        <v>82</v>
      </c>
      <c r="BK159" s="174">
        <f>ROUND(I159*H159,2)</f>
        <v>13034</v>
      </c>
      <c r="BL159" s="15" t="s">
        <v>191</v>
      </c>
      <c r="BM159" s="173" t="s">
        <v>229</v>
      </c>
    </row>
    <row r="160" s="2" customFormat="1" ht="16.5" customHeight="1">
      <c r="A160" s="28"/>
      <c r="B160" s="161"/>
      <c r="C160" s="162" t="s">
        <v>230</v>
      </c>
      <c r="D160" s="162" t="s">
        <v>126</v>
      </c>
      <c r="E160" s="163" t="s">
        <v>231</v>
      </c>
      <c r="F160" s="164" t="s">
        <v>232</v>
      </c>
      <c r="G160" s="165" t="s">
        <v>169</v>
      </c>
      <c r="H160" s="166">
        <v>7.5999999999999996</v>
      </c>
      <c r="I160" s="167">
        <v>389</v>
      </c>
      <c r="J160" s="167">
        <f>ROUND(I160*H160,2)</f>
        <v>2956.4000000000001</v>
      </c>
      <c r="K160" s="168"/>
      <c r="L160" s="29"/>
      <c r="M160" s="169" t="s">
        <v>1</v>
      </c>
      <c r="N160" s="170" t="s">
        <v>39</v>
      </c>
      <c r="O160" s="171">
        <v>0.65900000000000003</v>
      </c>
      <c r="P160" s="171">
        <f>O160*H160</f>
        <v>5.0084</v>
      </c>
      <c r="Q160" s="171">
        <v>0.00029</v>
      </c>
      <c r="R160" s="171">
        <f>Q160*H160</f>
        <v>0.0022039999999999998</v>
      </c>
      <c r="S160" s="171">
        <v>0</v>
      </c>
      <c r="T160" s="172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3" t="s">
        <v>191</v>
      </c>
      <c r="AT160" s="173" t="s">
        <v>126</v>
      </c>
      <c r="AU160" s="173" t="s">
        <v>84</v>
      </c>
      <c r="AY160" s="15" t="s">
        <v>124</v>
      </c>
      <c r="BE160" s="174">
        <f>IF(N160="základní",J160,0)</f>
        <v>2956.4000000000001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15" t="s">
        <v>82</v>
      </c>
      <c r="BK160" s="174">
        <f>ROUND(I160*H160,2)</f>
        <v>2956.4000000000001</v>
      </c>
      <c r="BL160" s="15" t="s">
        <v>191</v>
      </c>
      <c r="BM160" s="173" t="s">
        <v>233</v>
      </c>
    </row>
    <row r="161" s="2" customFormat="1" ht="16.5" customHeight="1">
      <c r="A161" s="28"/>
      <c r="B161" s="161"/>
      <c r="C161" s="162" t="s">
        <v>234</v>
      </c>
      <c r="D161" s="162" t="s">
        <v>126</v>
      </c>
      <c r="E161" s="163" t="s">
        <v>235</v>
      </c>
      <c r="F161" s="164" t="s">
        <v>236</v>
      </c>
      <c r="G161" s="165" t="s">
        <v>169</v>
      </c>
      <c r="H161" s="166">
        <v>9.3000000000000007</v>
      </c>
      <c r="I161" s="167">
        <v>431</v>
      </c>
      <c r="J161" s="167">
        <f>ROUND(I161*H161,2)</f>
        <v>4008.3000000000002</v>
      </c>
      <c r="K161" s="168"/>
      <c r="L161" s="29"/>
      <c r="M161" s="169" t="s">
        <v>1</v>
      </c>
      <c r="N161" s="170" t="s">
        <v>39</v>
      </c>
      <c r="O161" s="171">
        <v>0.72799999999999998</v>
      </c>
      <c r="P161" s="171">
        <f>O161*H161</f>
        <v>6.7704000000000004</v>
      </c>
      <c r="Q161" s="171">
        <v>0.00035</v>
      </c>
      <c r="R161" s="171">
        <f>Q161*H161</f>
        <v>0.0032550000000000001</v>
      </c>
      <c r="S161" s="171">
        <v>0</v>
      </c>
      <c r="T161" s="172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3" t="s">
        <v>191</v>
      </c>
      <c r="AT161" s="173" t="s">
        <v>126</v>
      </c>
      <c r="AU161" s="173" t="s">
        <v>84</v>
      </c>
      <c r="AY161" s="15" t="s">
        <v>124</v>
      </c>
      <c r="BE161" s="174">
        <f>IF(N161="základní",J161,0)</f>
        <v>4008.3000000000002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5" t="s">
        <v>82</v>
      </c>
      <c r="BK161" s="174">
        <f>ROUND(I161*H161,2)</f>
        <v>4008.3000000000002</v>
      </c>
      <c r="BL161" s="15" t="s">
        <v>191</v>
      </c>
      <c r="BM161" s="173" t="s">
        <v>237</v>
      </c>
    </row>
    <row r="162" s="2" customFormat="1" ht="16.5" customHeight="1">
      <c r="A162" s="28"/>
      <c r="B162" s="161"/>
      <c r="C162" s="162" t="s">
        <v>238</v>
      </c>
      <c r="D162" s="162" t="s">
        <v>126</v>
      </c>
      <c r="E162" s="163" t="s">
        <v>239</v>
      </c>
      <c r="F162" s="164" t="s">
        <v>240</v>
      </c>
      <c r="G162" s="165" t="s">
        <v>169</v>
      </c>
      <c r="H162" s="166">
        <v>1</v>
      </c>
      <c r="I162" s="167">
        <v>494</v>
      </c>
      <c r="J162" s="167">
        <f>ROUND(I162*H162,2)</f>
        <v>494</v>
      </c>
      <c r="K162" s="168"/>
      <c r="L162" s="29"/>
      <c r="M162" s="169" t="s">
        <v>1</v>
      </c>
      <c r="N162" s="170" t="s">
        <v>39</v>
      </c>
      <c r="O162" s="171">
        <v>0.79700000000000004</v>
      </c>
      <c r="P162" s="171">
        <f>O162*H162</f>
        <v>0.79700000000000004</v>
      </c>
      <c r="Q162" s="171">
        <v>0.00056999999999999998</v>
      </c>
      <c r="R162" s="171">
        <f>Q162*H162</f>
        <v>0.00056999999999999998</v>
      </c>
      <c r="S162" s="171">
        <v>0</v>
      </c>
      <c r="T162" s="172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3" t="s">
        <v>191</v>
      </c>
      <c r="AT162" s="173" t="s">
        <v>126</v>
      </c>
      <c r="AU162" s="173" t="s">
        <v>84</v>
      </c>
      <c r="AY162" s="15" t="s">
        <v>124</v>
      </c>
      <c r="BE162" s="174">
        <f>IF(N162="základní",J162,0)</f>
        <v>494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5" t="s">
        <v>82</v>
      </c>
      <c r="BK162" s="174">
        <f>ROUND(I162*H162,2)</f>
        <v>494</v>
      </c>
      <c r="BL162" s="15" t="s">
        <v>191</v>
      </c>
      <c r="BM162" s="173" t="s">
        <v>241</v>
      </c>
    </row>
    <row r="163" s="2" customFormat="1" ht="16.5" customHeight="1">
      <c r="A163" s="28"/>
      <c r="B163" s="161"/>
      <c r="C163" s="162" t="s">
        <v>242</v>
      </c>
      <c r="D163" s="162" t="s">
        <v>126</v>
      </c>
      <c r="E163" s="163" t="s">
        <v>243</v>
      </c>
      <c r="F163" s="164" t="s">
        <v>244</v>
      </c>
      <c r="G163" s="165" t="s">
        <v>169</v>
      </c>
      <c r="H163" s="166">
        <v>2.1000000000000001</v>
      </c>
      <c r="I163" s="167">
        <v>629</v>
      </c>
      <c r="J163" s="167">
        <f>ROUND(I163*H163,2)</f>
        <v>1320.9000000000001</v>
      </c>
      <c r="K163" s="168"/>
      <c r="L163" s="29"/>
      <c r="M163" s="169" t="s">
        <v>1</v>
      </c>
      <c r="N163" s="170" t="s">
        <v>39</v>
      </c>
      <c r="O163" s="171">
        <v>0.83199999999999996</v>
      </c>
      <c r="P163" s="171">
        <f>O163*H163</f>
        <v>1.7472000000000001</v>
      </c>
      <c r="Q163" s="171">
        <v>0.00114</v>
      </c>
      <c r="R163" s="171">
        <f>Q163*H163</f>
        <v>0.0023939999999999999</v>
      </c>
      <c r="S163" s="171">
        <v>0</v>
      </c>
      <c r="T163" s="172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3" t="s">
        <v>191</v>
      </c>
      <c r="AT163" s="173" t="s">
        <v>126</v>
      </c>
      <c r="AU163" s="173" t="s">
        <v>84</v>
      </c>
      <c r="AY163" s="15" t="s">
        <v>124</v>
      </c>
      <c r="BE163" s="174">
        <f>IF(N163="základní",J163,0)</f>
        <v>1320.9000000000001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15" t="s">
        <v>82</v>
      </c>
      <c r="BK163" s="174">
        <f>ROUND(I163*H163,2)</f>
        <v>1320.9000000000001</v>
      </c>
      <c r="BL163" s="15" t="s">
        <v>191</v>
      </c>
      <c r="BM163" s="173" t="s">
        <v>245</v>
      </c>
    </row>
    <row r="164" s="2" customFormat="1" ht="16.5" customHeight="1">
      <c r="A164" s="28"/>
      <c r="B164" s="161"/>
      <c r="C164" s="162" t="s">
        <v>246</v>
      </c>
      <c r="D164" s="162" t="s">
        <v>126</v>
      </c>
      <c r="E164" s="163" t="s">
        <v>247</v>
      </c>
      <c r="F164" s="164" t="s">
        <v>248</v>
      </c>
      <c r="G164" s="165" t="s">
        <v>169</v>
      </c>
      <c r="H164" s="166">
        <v>7</v>
      </c>
      <c r="I164" s="167">
        <v>320</v>
      </c>
      <c r="J164" s="167">
        <f>ROUND(I164*H164,2)</f>
        <v>2240</v>
      </c>
      <c r="K164" s="168"/>
      <c r="L164" s="29"/>
      <c r="M164" s="169" t="s">
        <v>1</v>
      </c>
      <c r="N164" s="170" t="s">
        <v>39</v>
      </c>
      <c r="O164" s="171">
        <v>0.314</v>
      </c>
      <c r="P164" s="171">
        <f>O164*H164</f>
        <v>2.198</v>
      </c>
      <c r="Q164" s="171">
        <v>0.00109</v>
      </c>
      <c r="R164" s="171">
        <f>Q164*H164</f>
        <v>0.0076300000000000005</v>
      </c>
      <c r="S164" s="171">
        <v>0</v>
      </c>
      <c r="T164" s="172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3" t="s">
        <v>191</v>
      </c>
      <c r="AT164" s="173" t="s">
        <v>126</v>
      </c>
      <c r="AU164" s="173" t="s">
        <v>84</v>
      </c>
      <c r="AY164" s="15" t="s">
        <v>124</v>
      </c>
      <c r="BE164" s="174">
        <f>IF(N164="základní",J164,0)</f>
        <v>2240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5" t="s">
        <v>82</v>
      </c>
      <c r="BK164" s="174">
        <f>ROUND(I164*H164,2)</f>
        <v>2240</v>
      </c>
      <c r="BL164" s="15" t="s">
        <v>191</v>
      </c>
      <c r="BM164" s="173" t="s">
        <v>249</v>
      </c>
    </row>
    <row r="165" s="2" customFormat="1" ht="21.75" customHeight="1">
      <c r="A165" s="28"/>
      <c r="B165" s="161"/>
      <c r="C165" s="162" t="s">
        <v>250</v>
      </c>
      <c r="D165" s="162" t="s">
        <v>126</v>
      </c>
      <c r="E165" s="163" t="s">
        <v>251</v>
      </c>
      <c r="F165" s="164" t="s">
        <v>252</v>
      </c>
      <c r="G165" s="165" t="s">
        <v>169</v>
      </c>
      <c r="H165" s="166">
        <v>7</v>
      </c>
      <c r="I165" s="167">
        <v>1480</v>
      </c>
      <c r="J165" s="167">
        <f>ROUND(I165*H165,2)</f>
        <v>10360</v>
      </c>
      <c r="K165" s="168"/>
      <c r="L165" s="29"/>
      <c r="M165" s="169" t="s">
        <v>1</v>
      </c>
      <c r="N165" s="170" t="s">
        <v>39</v>
      </c>
      <c r="O165" s="171">
        <v>0.79000000000000004</v>
      </c>
      <c r="P165" s="171">
        <f>O165*H165</f>
        <v>5.5300000000000002</v>
      </c>
      <c r="Q165" s="171">
        <v>0.0033400000000000001</v>
      </c>
      <c r="R165" s="171">
        <f>Q165*H165</f>
        <v>0.023380000000000001</v>
      </c>
      <c r="S165" s="171">
        <v>0</v>
      </c>
      <c r="T165" s="172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3" t="s">
        <v>191</v>
      </c>
      <c r="AT165" s="173" t="s">
        <v>126</v>
      </c>
      <c r="AU165" s="173" t="s">
        <v>84</v>
      </c>
      <c r="AY165" s="15" t="s">
        <v>124</v>
      </c>
      <c r="BE165" s="174">
        <f>IF(N165="základní",J165,0)</f>
        <v>10360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15" t="s">
        <v>82</v>
      </c>
      <c r="BK165" s="174">
        <f>ROUND(I165*H165,2)</f>
        <v>10360</v>
      </c>
      <c r="BL165" s="15" t="s">
        <v>191</v>
      </c>
      <c r="BM165" s="173" t="s">
        <v>253</v>
      </c>
    </row>
    <row r="166" s="2" customFormat="1" ht="16.5" customHeight="1">
      <c r="A166" s="28"/>
      <c r="B166" s="161"/>
      <c r="C166" s="162" t="s">
        <v>254</v>
      </c>
      <c r="D166" s="162" t="s">
        <v>126</v>
      </c>
      <c r="E166" s="163" t="s">
        <v>255</v>
      </c>
      <c r="F166" s="164" t="s">
        <v>256</v>
      </c>
      <c r="G166" s="165" t="s">
        <v>178</v>
      </c>
      <c r="H166" s="166">
        <v>9</v>
      </c>
      <c r="I166" s="167">
        <v>72.5</v>
      </c>
      <c r="J166" s="167">
        <f>ROUND(I166*H166,2)</f>
        <v>652.5</v>
      </c>
      <c r="K166" s="168"/>
      <c r="L166" s="29"/>
      <c r="M166" s="169" t="s">
        <v>1</v>
      </c>
      <c r="N166" s="170" t="s">
        <v>39</v>
      </c>
      <c r="O166" s="171">
        <v>0.157</v>
      </c>
      <c r="P166" s="171">
        <f>O166*H166</f>
        <v>1.413</v>
      </c>
      <c r="Q166" s="171">
        <v>0</v>
      </c>
      <c r="R166" s="171">
        <f>Q166*H166</f>
        <v>0</v>
      </c>
      <c r="S166" s="171">
        <v>0</v>
      </c>
      <c r="T166" s="172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3" t="s">
        <v>191</v>
      </c>
      <c r="AT166" s="173" t="s">
        <v>126</v>
      </c>
      <c r="AU166" s="173" t="s">
        <v>84</v>
      </c>
      <c r="AY166" s="15" t="s">
        <v>124</v>
      </c>
      <c r="BE166" s="174">
        <f>IF(N166="základní",J166,0)</f>
        <v>652.5</v>
      </c>
      <c r="BF166" s="174">
        <f>IF(N166="snížená",J166,0)</f>
        <v>0</v>
      </c>
      <c r="BG166" s="174">
        <f>IF(N166="zákl. přenesená",J166,0)</f>
        <v>0</v>
      </c>
      <c r="BH166" s="174">
        <f>IF(N166="sníž. přenesená",J166,0)</f>
        <v>0</v>
      </c>
      <c r="BI166" s="174">
        <f>IF(N166="nulová",J166,0)</f>
        <v>0</v>
      </c>
      <c r="BJ166" s="15" t="s">
        <v>82</v>
      </c>
      <c r="BK166" s="174">
        <f>ROUND(I166*H166,2)</f>
        <v>652.5</v>
      </c>
      <c r="BL166" s="15" t="s">
        <v>191</v>
      </c>
      <c r="BM166" s="173" t="s">
        <v>257</v>
      </c>
    </row>
    <row r="167" s="2" customFormat="1" ht="16.5" customHeight="1">
      <c r="A167" s="28"/>
      <c r="B167" s="161"/>
      <c r="C167" s="162" t="s">
        <v>258</v>
      </c>
      <c r="D167" s="162" t="s">
        <v>126</v>
      </c>
      <c r="E167" s="163" t="s">
        <v>259</v>
      </c>
      <c r="F167" s="164" t="s">
        <v>260</v>
      </c>
      <c r="G167" s="165" t="s">
        <v>178</v>
      </c>
      <c r="H167" s="166">
        <v>10</v>
      </c>
      <c r="I167" s="167">
        <v>80.400000000000006</v>
      </c>
      <c r="J167" s="167">
        <f>ROUND(I167*H167,2)</f>
        <v>804</v>
      </c>
      <c r="K167" s="168"/>
      <c r="L167" s="29"/>
      <c r="M167" s="169" t="s">
        <v>1</v>
      </c>
      <c r="N167" s="170" t="s">
        <v>39</v>
      </c>
      <c r="O167" s="171">
        <v>0.17399999999999999</v>
      </c>
      <c r="P167" s="171">
        <f>O167*H167</f>
        <v>1.7399999999999998</v>
      </c>
      <c r="Q167" s="171">
        <v>0</v>
      </c>
      <c r="R167" s="171">
        <f>Q167*H167</f>
        <v>0</v>
      </c>
      <c r="S167" s="171">
        <v>0</v>
      </c>
      <c r="T167" s="172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3" t="s">
        <v>191</v>
      </c>
      <c r="AT167" s="173" t="s">
        <v>126</v>
      </c>
      <c r="AU167" s="173" t="s">
        <v>84</v>
      </c>
      <c r="AY167" s="15" t="s">
        <v>124</v>
      </c>
      <c r="BE167" s="174">
        <f>IF(N167="základní",J167,0)</f>
        <v>804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5" t="s">
        <v>82</v>
      </c>
      <c r="BK167" s="174">
        <f>ROUND(I167*H167,2)</f>
        <v>804</v>
      </c>
      <c r="BL167" s="15" t="s">
        <v>191</v>
      </c>
      <c r="BM167" s="173" t="s">
        <v>261</v>
      </c>
    </row>
    <row r="168" s="2" customFormat="1" ht="16.5" customHeight="1">
      <c r="A168" s="28"/>
      <c r="B168" s="161"/>
      <c r="C168" s="162" t="s">
        <v>262</v>
      </c>
      <c r="D168" s="162" t="s">
        <v>126</v>
      </c>
      <c r="E168" s="163" t="s">
        <v>263</v>
      </c>
      <c r="F168" s="164" t="s">
        <v>264</v>
      </c>
      <c r="G168" s="165" t="s">
        <v>178</v>
      </c>
      <c r="H168" s="166">
        <v>4</v>
      </c>
      <c r="I168" s="167">
        <v>120</v>
      </c>
      <c r="J168" s="167">
        <f>ROUND(I168*H168,2)</f>
        <v>480</v>
      </c>
      <c r="K168" s="168"/>
      <c r="L168" s="29"/>
      <c r="M168" s="169" t="s">
        <v>1</v>
      </c>
      <c r="N168" s="170" t="s">
        <v>39</v>
      </c>
      <c r="O168" s="171">
        <v>0.25900000000000001</v>
      </c>
      <c r="P168" s="171">
        <f>O168*H168</f>
        <v>1.036</v>
      </c>
      <c r="Q168" s="171">
        <v>0</v>
      </c>
      <c r="R168" s="171">
        <f>Q168*H168</f>
        <v>0</v>
      </c>
      <c r="S168" s="171">
        <v>0</v>
      </c>
      <c r="T168" s="172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3" t="s">
        <v>191</v>
      </c>
      <c r="AT168" s="173" t="s">
        <v>126</v>
      </c>
      <c r="AU168" s="173" t="s">
        <v>84</v>
      </c>
      <c r="AY168" s="15" t="s">
        <v>124</v>
      </c>
      <c r="BE168" s="174">
        <f>IF(N168="základní",J168,0)</f>
        <v>480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15" t="s">
        <v>82</v>
      </c>
      <c r="BK168" s="174">
        <f>ROUND(I168*H168,2)</f>
        <v>480</v>
      </c>
      <c r="BL168" s="15" t="s">
        <v>191</v>
      </c>
      <c r="BM168" s="173" t="s">
        <v>265</v>
      </c>
    </row>
    <row r="169" s="2" customFormat="1" ht="21.75" customHeight="1">
      <c r="A169" s="28"/>
      <c r="B169" s="161"/>
      <c r="C169" s="162" t="s">
        <v>266</v>
      </c>
      <c r="D169" s="162" t="s">
        <v>126</v>
      </c>
      <c r="E169" s="163" t="s">
        <v>267</v>
      </c>
      <c r="F169" s="164" t="s">
        <v>268</v>
      </c>
      <c r="G169" s="165" t="s">
        <v>178</v>
      </c>
      <c r="H169" s="166">
        <v>2</v>
      </c>
      <c r="I169" s="167">
        <v>1290</v>
      </c>
      <c r="J169" s="167">
        <f>ROUND(I169*H169,2)</f>
        <v>2580</v>
      </c>
      <c r="K169" s="168"/>
      <c r="L169" s="29"/>
      <c r="M169" s="169" t="s">
        <v>1</v>
      </c>
      <c r="N169" s="170" t="s">
        <v>39</v>
      </c>
      <c r="O169" s="171">
        <v>0.46500000000000002</v>
      </c>
      <c r="P169" s="171">
        <f>O169*H169</f>
        <v>0.93000000000000005</v>
      </c>
      <c r="Q169" s="171">
        <v>0.0011199999999999999</v>
      </c>
      <c r="R169" s="171">
        <f>Q169*H169</f>
        <v>0.0022399999999999998</v>
      </c>
      <c r="S169" s="171">
        <v>0</v>
      </c>
      <c r="T169" s="172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3" t="s">
        <v>191</v>
      </c>
      <c r="AT169" s="173" t="s">
        <v>126</v>
      </c>
      <c r="AU169" s="173" t="s">
        <v>84</v>
      </c>
      <c r="AY169" s="15" t="s">
        <v>124</v>
      </c>
      <c r="BE169" s="174">
        <f>IF(N169="základní",J169,0)</f>
        <v>2580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5" t="s">
        <v>82</v>
      </c>
      <c r="BK169" s="174">
        <f>ROUND(I169*H169,2)</f>
        <v>2580</v>
      </c>
      <c r="BL169" s="15" t="s">
        <v>191</v>
      </c>
      <c r="BM169" s="173" t="s">
        <v>269</v>
      </c>
    </row>
    <row r="170" s="2" customFormat="1" ht="21.75" customHeight="1">
      <c r="A170" s="28"/>
      <c r="B170" s="161"/>
      <c r="C170" s="162" t="s">
        <v>270</v>
      </c>
      <c r="D170" s="162" t="s">
        <v>126</v>
      </c>
      <c r="E170" s="163" t="s">
        <v>271</v>
      </c>
      <c r="F170" s="164" t="s">
        <v>272</v>
      </c>
      <c r="G170" s="165" t="s">
        <v>178</v>
      </c>
      <c r="H170" s="166">
        <v>3</v>
      </c>
      <c r="I170" s="167">
        <v>10700</v>
      </c>
      <c r="J170" s="167">
        <f>ROUND(I170*H170,2)</f>
        <v>32100</v>
      </c>
      <c r="K170" s="168"/>
      <c r="L170" s="29"/>
      <c r="M170" s="169" t="s">
        <v>1</v>
      </c>
      <c r="N170" s="170" t="s">
        <v>39</v>
      </c>
      <c r="O170" s="171">
        <v>2.54</v>
      </c>
      <c r="P170" s="171">
        <f>O170*H170</f>
        <v>7.6200000000000001</v>
      </c>
      <c r="Q170" s="171">
        <v>0.0068999999999999999</v>
      </c>
      <c r="R170" s="171">
        <f>Q170*H170</f>
        <v>0.0207</v>
      </c>
      <c r="S170" s="171">
        <v>0</v>
      </c>
      <c r="T170" s="172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3" t="s">
        <v>191</v>
      </c>
      <c r="AT170" s="173" t="s">
        <v>126</v>
      </c>
      <c r="AU170" s="173" t="s">
        <v>84</v>
      </c>
      <c r="AY170" s="15" t="s">
        <v>124</v>
      </c>
      <c r="BE170" s="174">
        <f>IF(N170="základní",J170,0)</f>
        <v>32100</v>
      </c>
      <c r="BF170" s="174">
        <f>IF(N170="snížená",J170,0)</f>
        <v>0</v>
      </c>
      <c r="BG170" s="174">
        <f>IF(N170="zákl. přenesená",J170,0)</f>
        <v>0</v>
      </c>
      <c r="BH170" s="174">
        <f>IF(N170="sníž. přenesená",J170,0)</f>
        <v>0</v>
      </c>
      <c r="BI170" s="174">
        <f>IF(N170="nulová",J170,0)</f>
        <v>0</v>
      </c>
      <c r="BJ170" s="15" t="s">
        <v>82</v>
      </c>
      <c r="BK170" s="174">
        <f>ROUND(I170*H170,2)</f>
        <v>32100</v>
      </c>
      <c r="BL170" s="15" t="s">
        <v>191</v>
      </c>
      <c r="BM170" s="173" t="s">
        <v>273</v>
      </c>
    </row>
    <row r="171" s="2" customFormat="1" ht="21.75" customHeight="1">
      <c r="A171" s="28"/>
      <c r="B171" s="161"/>
      <c r="C171" s="162" t="s">
        <v>274</v>
      </c>
      <c r="D171" s="162" t="s">
        <v>126</v>
      </c>
      <c r="E171" s="163" t="s">
        <v>275</v>
      </c>
      <c r="F171" s="164" t="s">
        <v>276</v>
      </c>
      <c r="G171" s="165" t="s">
        <v>178</v>
      </c>
      <c r="H171" s="166">
        <v>1</v>
      </c>
      <c r="I171" s="167">
        <v>2030</v>
      </c>
      <c r="J171" s="167">
        <f>ROUND(I171*H171,2)</f>
        <v>2030</v>
      </c>
      <c r="K171" s="168"/>
      <c r="L171" s="29"/>
      <c r="M171" s="169" t="s">
        <v>1</v>
      </c>
      <c r="N171" s="170" t="s">
        <v>39</v>
      </c>
      <c r="O171" s="171">
        <v>0.113</v>
      </c>
      <c r="P171" s="171">
        <f>O171*H171</f>
        <v>0.113</v>
      </c>
      <c r="Q171" s="171">
        <v>0.0010200000000000001</v>
      </c>
      <c r="R171" s="171">
        <f>Q171*H171</f>
        <v>0.0010200000000000001</v>
      </c>
      <c r="S171" s="171">
        <v>0</v>
      </c>
      <c r="T171" s="172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3" t="s">
        <v>191</v>
      </c>
      <c r="AT171" s="173" t="s">
        <v>126</v>
      </c>
      <c r="AU171" s="173" t="s">
        <v>84</v>
      </c>
      <c r="AY171" s="15" t="s">
        <v>124</v>
      </c>
      <c r="BE171" s="174">
        <f>IF(N171="základní",J171,0)</f>
        <v>2030</v>
      </c>
      <c r="BF171" s="174">
        <f>IF(N171="snížená",J171,0)</f>
        <v>0</v>
      </c>
      <c r="BG171" s="174">
        <f>IF(N171="zákl. přenesená",J171,0)</f>
        <v>0</v>
      </c>
      <c r="BH171" s="174">
        <f>IF(N171="sníž. přenesená",J171,0)</f>
        <v>0</v>
      </c>
      <c r="BI171" s="174">
        <f>IF(N171="nulová",J171,0)</f>
        <v>0</v>
      </c>
      <c r="BJ171" s="15" t="s">
        <v>82</v>
      </c>
      <c r="BK171" s="174">
        <f>ROUND(I171*H171,2)</f>
        <v>2030</v>
      </c>
      <c r="BL171" s="15" t="s">
        <v>191</v>
      </c>
      <c r="BM171" s="173" t="s">
        <v>277</v>
      </c>
    </row>
    <row r="172" s="2" customFormat="1" ht="21.75" customHeight="1">
      <c r="A172" s="28"/>
      <c r="B172" s="161"/>
      <c r="C172" s="162" t="s">
        <v>278</v>
      </c>
      <c r="D172" s="162" t="s">
        <v>126</v>
      </c>
      <c r="E172" s="163" t="s">
        <v>279</v>
      </c>
      <c r="F172" s="164" t="s">
        <v>280</v>
      </c>
      <c r="G172" s="165" t="s">
        <v>178</v>
      </c>
      <c r="H172" s="166">
        <v>2</v>
      </c>
      <c r="I172" s="167">
        <v>696</v>
      </c>
      <c r="J172" s="167">
        <f>ROUND(I172*H172,2)</f>
        <v>1392</v>
      </c>
      <c r="K172" s="168"/>
      <c r="L172" s="29"/>
      <c r="M172" s="169" t="s">
        <v>1</v>
      </c>
      <c r="N172" s="170" t="s">
        <v>39</v>
      </c>
      <c r="O172" s="171">
        <v>0.113</v>
      </c>
      <c r="P172" s="171">
        <f>O172*H172</f>
        <v>0.22600000000000001</v>
      </c>
      <c r="Q172" s="171">
        <v>0.00050000000000000001</v>
      </c>
      <c r="R172" s="171">
        <f>Q172*H172</f>
        <v>0.001</v>
      </c>
      <c r="S172" s="171">
        <v>0</v>
      </c>
      <c r="T172" s="172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3" t="s">
        <v>191</v>
      </c>
      <c r="AT172" s="173" t="s">
        <v>126</v>
      </c>
      <c r="AU172" s="173" t="s">
        <v>84</v>
      </c>
      <c r="AY172" s="15" t="s">
        <v>124</v>
      </c>
      <c r="BE172" s="174">
        <f>IF(N172="základní",J172,0)</f>
        <v>1392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15" t="s">
        <v>82</v>
      </c>
      <c r="BK172" s="174">
        <f>ROUND(I172*H172,2)</f>
        <v>1392</v>
      </c>
      <c r="BL172" s="15" t="s">
        <v>191</v>
      </c>
      <c r="BM172" s="173" t="s">
        <v>281</v>
      </c>
    </row>
    <row r="173" s="2" customFormat="1" ht="21.75" customHeight="1">
      <c r="A173" s="28"/>
      <c r="B173" s="161"/>
      <c r="C173" s="162" t="s">
        <v>282</v>
      </c>
      <c r="D173" s="162" t="s">
        <v>126</v>
      </c>
      <c r="E173" s="163" t="s">
        <v>283</v>
      </c>
      <c r="F173" s="164" t="s">
        <v>284</v>
      </c>
      <c r="G173" s="165" t="s">
        <v>178</v>
      </c>
      <c r="H173" s="166">
        <v>3</v>
      </c>
      <c r="I173" s="167">
        <v>696</v>
      </c>
      <c r="J173" s="167">
        <f>ROUND(I173*H173,2)</f>
        <v>2088</v>
      </c>
      <c r="K173" s="168"/>
      <c r="L173" s="29"/>
      <c r="M173" s="169" t="s">
        <v>1</v>
      </c>
      <c r="N173" s="170" t="s">
        <v>39</v>
      </c>
      <c r="O173" s="171">
        <v>0.113</v>
      </c>
      <c r="P173" s="171">
        <f>O173*H173</f>
        <v>0.33900000000000002</v>
      </c>
      <c r="Q173" s="171">
        <v>0.00050000000000000001</v>
      </c>
      <c r="R173" s="171">
        <f>Q173*H173</f>
        <v>0.0015</v>
      </c>
      <c r="S173" s="171">
        <v>0</v>
      </c>
      <c r="T173" s="172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3" t="s">
        <v>191</v>
      </c>
      <c r="AT173" s="173" t="s">
        <v>126</v>
      </c>
      <c r="AU173" s="173" t="s">
        <v>84</v>
      </c>
      <c r="AY173" s="15" t="s">
        <v>124</v>
      </c>
      <c r="BE173" s="174">
        <f>IF(N173="základní",J173,0)</f>
        <v>2088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5" t="s">
        <v>82</v>
      </c>
      <c r="BK173" s="174">
        <f>ROUND(I173*H173,2)</f>
        <v>2088</v>
      </c>
      <c r="BL173" s="15" t="s">
        <v>191</v>
      </c>
      <c r="BM173" s="173" t="s">
        <v>285</v>
      </c>
    </row>
    <row r="174" s="2" customFormat="1" ht="21.75" customHeight="1">
      <c r="A174" s="28"/>
      <c r="B174" s="161"/>
      <c r="C174" s="162" t="s">
        <v>286</v>
      </c>
      <c r="D174" s="162" t="s">
        <v>126</v>
      </c>
      <c r="E174" s="163" t="s">
        <v>287</v>
      </c>
      <c r="F174" s="164" t="s">
        <v>288</v>
      </c>
      <c r="G174" s="165" t="s">
        <v>178</v>
      </c>
      <c r="H174" s="166">
        <v>2</v>
      </c>
      <c r="I174" s="167">
        <v>2844</v>
      </c>
      <c r="J174" s="167">
        <f>ROUND(I174*H174,2)</f>
        <v>5688</v>
      </c>
      <c r="K174" s="168"/>
      <c r="L174" s="29"/>
      <c r="M174" s="169" t="s">
        <v>1</v>
      </c>
      <c r="N174" s="170" t="s">
        <v>39</v>
      </c>
      <c r="O174" s="171">
        <v>0.22500000000000001</v>
      </c>
      <c r="P174" s="171">
        <f>O174*H174</f>
        <v>0.45000000000000001</v>
      </c>
      <c r="Q174" s="171">
        <v>0.0021199999999999999</v>
      </c>
      <c r="R174" s="171">
        <f>Q174*H174</f>
        <v>0.0042399999999999998</v>
      </c>
      <c r="S174" s="171">
        <v>0</v>
      </c>
      <c r="T174" s="172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3" t="s">
        <v>191</v>
      </c>
      <c r="AT174" s="173" t="s">
        <v>126</v>
      </c>
      <c r="AU174" s="173" t="s">
        <v>84</v>
      </c>
      <c r="AY174" s="15" t="s">
        <v>124</v>
      </c>
      <c r="BE174" s="174">
        <f>IF(N174="základní",J174,0)</f>
        <v>5688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5" t="s">
        <v>82</v>
      </c>
      <c r="BK174" s="174">
        <f>ROUND(I174*H174,2)</f>
        <v>5688</v>
      </c>
      <c r="BL174" s="15" t="s">
        <v>191</v>
      </c>
      <c r="BM174" s="173" t="s">
        <v>289</v>
      </c>
    </row>
    <row r="175" s="2" customFormat="1" ht="16.5" customHeight="1">
      <c r="A175" s="28"/>
      <c r="B175" s="161"/>
      <c r="C175" s="175" t="s">
        <v>290</v>
      </c>
      <c r="D175" s="175" t="s">
        <v>156</v>
      </c>
      <c r="E175" s="176" t="s">
        <v>291</v>
      </c>
      <c r="F175" s="177" t="s">
        <v>292</v>
      </c>
      <c r="G175" s="178" t="s">
        <v>178</v>
      </c>
      <c r="H175" s="179">
        <v>4</v>
      </c>
      <c r="I175" s="180">
        <v>118</v>
      </c>
      <c r="J175" s="180">
        <f>ROUND(I175*H175,2)</f>
        <v>472</v>
      </c>
      <c r="K175" s="181"/>
      <c r="L175" s="182"/>
      <c r="M175" s="183" t="s">
        <v>1</v>
      </c>
      <c r="N175" s="184" t="s">
        <v>39</v>
      </c>
      <c r="O175" s="171">
        <v>0</v>
      </c>
      <c r="P175" s="171">
        <f>O175*H175</f>
        <v>0</v>
      </c>
      <c r="Q175" s="171">
        <v>0.00033</v>
      </c>
      <c r="R175" s="171">
        <f>Q175*H175</f>
        <v>0.00132</v>
      </c>
      <c r="S175" s="171">
        <v>0</v>
      </c>
      <c r="T175" s="172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3" t="s">
        <v>258</v>
      </c>
      <c r="AT175" s="173" t="s">
        <v>156</v>
      </c>
      <c r="AU175" s="173" t="s">
        <v>84</v>
      </c>
      <c r="AY175" s="15" t="s">
        <v>124</v>
      </c>
      <c r="BE175" s="174">
        <f>IF(N175="základní",J175,0)</f>
        <v>472</v>
      </c>
      <c r="BF175" s="174">
        <f>IF(N175="snížená",J175,0)</f>
        <v>0</v>
      </c>
      <c r="BG175" s="174">
        <f>IF(N175="zákl. přenesená",J175,0)</f>
        <v>0</v>
      </c>
      <c r="BH175" s="174">
        <f>IF(N175="sníž. přenesená",J175,0)</f>
        <v>0</v>
      </c>
      <c r="BI175" s="174">
        <f>IF(N175="nulová",J175,0)</f>
        <v>0</v>
      </c>
      <c r="BJ175" s="15" t="s">
        <v>82</v>
      </c>
      <c r="BK175" s="174">
        <f>ROUND(I175*H175,2)</f>
        <v>472</v>
      </c>
      <c r="BL175" s="15" t="s">
        <v>191</v>
      </c>
      <c r="BM175" s="173" t="s">
        <v>293</v>
      </c>
    </row>
    <row r="176" s="2" customFormat="1" ht="21.75" customHeight="1">
      <c r="A176" s="28"/>
      <c r="B176" s="161"/>
      <c r="C176" s="162" t="s">
        <v>294</v>
      </c>
      <c r="D176" s="162" t="s">
        <v>126</v>
      </c>
      <c r="E176" s="163" t="s">
        <v>295</v>
      </c>
      <c r="F176" s="164" t="s">
        <v>296</v>
      </c>
      <c r="G176" s="165" t="s">
        <v>178</v>
      </c>
      <c r="H176" s="166">
        <v>5</v>
      </c>
      <c r="I176" s="167">
        <v>3310</v>
      </c>
      <c r="J176" s="167">
        <f>ROUND(I176*H176,2)</f>
        <v>16550</v>
      </c>
      <c r="K176" s="168"/>
      <c r="L176" s="29"/>
      <c r="M176" s="169" t="s">
        <v>1</v>
      </c>
      <c r="N176" s="170" t="s">
        <v>39</v>
      </c>
      <c r="O176" s="171">
        <v>0.55900000000000005</v>
      </c>
      <c r="P176" s="171">
        <f>O176*H176</f>
        <v>2.7950000000000004</v>
      </c>
      <c r="Q176" s="171">
        <v>0.0014300000000000001</v>
      </c>
      <c r="R176" s="171">
        <f>Q176*H176</f>
        <v>0.0071500000000000001</v>
      </c>
      <c r="S176" s="171">
        <v>0</v>
      </c>
      <c r="T176" s="172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3" t="s">
        <v>191</v>
      </c>
      <c r="AT176" s="173" t="s">
        <v>126</v>
      </c>
      <c r="AU176" s="173" t="s">
        <v>84</v>
      </c>
      <c r="AY176" s="15" t="s">
        <v>124</v>
      </c>
      <c r="BE176" s="174">
        <f>IF(N176="základní",J176,0)</f>
        <v>16550</v>
      </c>
      <c r="BF176" s="174">
        <f>IF(N176="snížená",J176,0)</f>
        <v>0</v>
      </c>
      <c r="BG176" s="174">
        <f>IF(N176="zákl. přenesená",J176,0)</f>
        <v>0</v>
      </c>
      <c r="BH176" s="174">
        <f>IF(N176="sníž. přenesená",J176,0)</f>
        <v>0</v>
      </c>
      <c r="BI176" s="174">
        <f>IF(N176="nulová",J176,0)</f>
        <v>0</v>
      </c>
      <c r="BJ176" s="15" t="s">
        <v>82</v>
      </c>
      <c r="BK176" s="174">
        <f>ROUND(I176*H176,2)</f>
        <v>16550</v>
      </c>
      <c r="BL176" s="15" t="s">
        <v>191</v>
      </c>
      <c r="BM176" s="173" t="s">
        <v>297</v>
      </c>
    </row>
    <row r="177" s="2" customFormat="1" ht="16.5" customHeight="1">
      <c r="A177" s="28"/>
      <c r="B177" s="161"/>
      <c r="C177" s="162" t="s">
        <v>298</v>
      </c>
      <c r="D177" s="162" t="s">
        <v>126</v>
      </c>
      <c r="E177" s="163" t="s">
        <v>299</v>
      </c>
      <c r="F177" s="164" t="s">
        <v>300</v>
      </c>
      <c r="G177" s="165" t="s">
        <v>178</v>
      </c>
      <c r="H177" s="166">
        <v>2</v>
      </c>
      <c r="I177" s="167">
        <v>764</v>
      </c>
      <c r="J177" s="167">
        <f>ROUND(I177*H177,2)</f>
        <v>1528</v>
      </c>
      <c r="K177" s="168"/>
      <c r="L177" s="29"/>
      <c r="M177" s="169" t="s">
        <v>1</v>
      </c>
      <c r="N177" s="170" t="s">
        <v>39</v>
      </c>
      <c r="O177" s="171">
        <v>0.17699999999999999</v>
      </c>
      <c r="P177" s="171">
        <f>O177*H177</f>
        <v>0.35399999999999998</v>
      </c>
      <c r="Q177" s="171">
        <v>0.00029</v>
      </c>
      <c r="R177" s="171">
        <f>Q177*H177</f>
        <v>0.00058</v>
      </c>
      <c r="S177" s="171">
        <v>0</v>
      </c>
      <c r="T177" s="172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3" t="s">
        <v>191</v>
      </c>
      <c r="AT177" s="173" t="s">
        <v>126</v>
      </c>
      <c r="AU177" s="173" t="s">
        <v>84</v>
      </c>
      <c r="AY177" s="15" t="s">
        <v>124</v>
      </c>
      <c r="BE177" s="174">
        <f>IF(N177="základní",J177,0)</f>
        <v>1528</v>
      </c>
      <c r="BF177" s="174">
        <f>IF(N177="snížená",J177,0)</f>
        <v>0</v>
      </c>
      <c r="BG177" s="174">
        <f>IF(N177="zákl. přenesená",J177,0)</f>
        <v>0</v>
      </c>
      <c r="BH177" s="174">
        <f>IF(N177="sníž. přenesená",J177,0)</f>
        <v>0</v>
      </c>
      <c r="BI177" s="174">
        <f>IF(N177="nulová",J177,0)</f>
        <v>0</v>
      </c>
      <c r="BJ177" s="15" t="s">
        <v>82</v>
      </c>
      <c r="BK177" s="174">
        <f>ROUND(I177*H177,2)</f>
        <v>1528</v>
      </c>
      <c r="BL177" s="15" t="s">
        <v>191</v>
      </c>
      <c r="BM177" s="173" t="s">
        <v>301</v>
      </c>
    </row>
    <row r="178" s="2" customFormat="1" ht="16.5" customHeight="1">
      <c r="A178" s="28"/>
      <c r="B178" s="161"/>
      <c r="C178" s="162" t="s">
        <v>302</v>
      </c>
      <c r="D178" s="162" t="s">
        <v>126</v>
      </c>
      <c r="E178" s="163" t="s">
        <v>303</v>
      </c>
      <c r="F178" s="164" t="s">
        <v>304</v>
      </c>
      <c r="G178" s="165" t="s">
        <v>169</v>
      </c>
      <c r="H178" s="166">
        <v>87.700000000000003</v>
      </c>
      <c r="I178" s="167">
        <v>22.800000000000001</v>
      </c>
      <c r="J178" s="167">
        <f>ROUND(I178*H178,2)</f>
        <v>1999.56</v>
      </c>
      <c r="K178" s="168"/>
      <c r="L178" s="29"/>
      <c r="M178" s="169" t="s">
        <v>1</v>
      </c>
      <c r="N178" s="170" t="s">
        <v>39</v>
      </c>
      <c r="O178" s="171">
        <v>0.048000000000000001</v>
      </c>
      <c r="P178" s="171">
        <f>O178*H178</f>
        <v>4.2096</v>
      </c>
      <c r="Q178" s="171">
        <v>0</v>
      </c>
      <c r="R178" s="171">
        <f>Q178*H178</f>
        <v>0</v>
      </c>
      <c r="S178" s="171">
        <v>0</v>
      </c>
      <c r="T178" s="172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3" t="s">
        <v>191</v>
      </c>
      <c r="AT178" s="173" t="s">
        <v>126</v>
      </c>
      <c r="AU178" s="173" t="s">
        <v>84</v>
      </c>
      <c r="AY178" s="15" t="s">
        <v>124</v>
      </c>
      <c r="BE178" s="174">
        <f>IF(N178="základní",J178,0)</f>
        <v>1999.56</v>
      </c>
      <c r="BF178" s="174">
        <f>IF(N178="snížená",J178,0)</f>
        <v>0</v>
      </c>
      <c r="BG178" s="174">
        <f>IF(N178="zákl. přenesená",J178,0)</f>
        <v>0</v>
      </c>
      <c r="BH178" s="174">
        <f>IF(N178="sníž. přenesená",J178,0)</f>
        <v>0</v>
      </c>
      <c r="BI178" s="174">
        <f>IF(N178="nulová",J178,0)</f>
        <v>0</v>
      </c>
      <c r="BJ178" s="15" t="s">
        <v>82</v>
      </c>
      <c r="BK178" s="174">
        <f>ROUND(I178*H178,2)</f>
        <v>1999.56</v>
      </c>
      <c r="BL178" s="15" t="s">
        <v>191</v>
      </c>
      <c r="BM178" s="173" t="s">
        <v>305</v>
      </c>
    </row>
    <row r="179" s="2" customFormat="1" ht="16.5" customHeight="1">
      <c r="A179" s="28"/>
      <c r="B179" s="161"/>
      <c r="C179" s="162" t="s">
        <v>306</v>
      </c>
      <c r="D179" s="162" t="s">
        <v>126</v>
      </c>
      <c r="E179" s="163" t="s">
        <v>307</v>
      </c>
      <c r="F179" s="164" t="s">
        <v>308</v>
      </c>
      <c r="G179" s="165" t="s">
        <v>169</v>
      </c>
      <c r="H179" s="166">
        <v>22.5</v>
      </c>
      <c r="I179" s="167">
        <v>29.800000000000001</v>
      </c>
      <c r="J179" s="167">
        <f>ROUND(I179*H179,2)</f>
        <v>670.5</v>
      </c>
      <c r="K179" s="168"/>
      <c r="L179" s="29"/>
      <c r="M179" s="169" t="s">
        <v>1</v>
      </c>
      <c r="N179" s="170" t="s">
        <v>39</v>
      </c>
      <c r="O179" s="171">
        <v>0.058999999999999997</v>
      </c>
      <c r="P179" s="171">
        <f>O179*H179</f>
        <v>1.3274999999999999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73" t="s">
        <v>191</v>
      </c>
      <c r="AT179" s="173" t="s">
        <v>126</v>
      </c>
      <c r="AU179" s="173" t="s">
        <v>84</v>
      </c>
      <c r="AY179" s="15" t="s">
        <v>124</v>
      </c>
      <c r="BE179" s="174">
        <f>IF(N179="základní",J179,0)</f>
        <v>670.5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15" t="s">
        <v>82</v>
      </c>
      <c r="BK179" s="174">
        <f>ROUND(I179*H179,2)</f>
        <v>670.5</v>
      </c>
      <c r="BL179" s="15" t="s">
        <v>191</v>
      </c>
      <c r="BM179" s="173" t="s">
        <v>309</v>
      </c>
    </row>
    <row r="180" s="2" customFormat="1" ht="21.75" customHeight="1">
      <c r="A180" s="28"/>
      <c r="B180" s="161"/>
      <c r="C180" s="162" t="s">
        <v>310</v>
      </c>
      <c r="D180" s="162" t="s">
        <v>126</v>
      </c>
      <c r="E180" s="163" t="s">
        <v>311</v>
      </c>
      <c r="F180" s="164" t="s">
        <v>312</v>
      </c>
      <c r="G180" s="165" t="s">
        <v>313</v>
      </c>
      <c r="H180" s="166">
        <v>1377.2349999999999</v>
      </c>
      <c r="I180" s="167">
        <v>1.6799999999999999</v>
      </c>
      <c r="J180" s="167">
        <f>ROUND(I180*H180,2)</f>
        <v>2313.75</v>
      </c>
      <c r="K180" s="168"/>
      <c r="L180" s="29"/>
      <c r="M180" s="169" t="s">
        <v>1</v>
      </c>
      <c r="N180" s="170" t="s">
        <v>39</v>
      </c>
      <c r="O180" s="171">
        <v>0</v>
      </c>
      <c r="P180" s="171">
        <f>O180*H180</f>
        <v>0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3" t="s">
        <v>191</v>
      </c>
      <c r="AT180" s="173" t="s">
        <v>126</v>
      </c>
      <c r="AU180" s="173" t="s">
        <v>84</v>
      </c>
      <c r="AY180" s="15" t="s">
        <v>124</v>
      </c>
      <c r="BE180" s="174">
        <f>IF(N180="základní",J180,0)</f>
        <v>2313.75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5" t="s">
        <v>82</v>
      </c>
      <c r="BK180" s="174">
        <f>ROUND(I180*H180,2)</f>
        <v>2313.75</v>
      </c>
      <c r="BL180" s="15" t="s">
        <v>191</v>
      </c>
      <c r="BM180" s="173" t="s">
        <v>314</v>
      </c>
    </row>
    <row r="181" s="12" customFormat="1" ht="22.8" customHeight="1">
      <c r="A181" s="12"/>
      <c r="B181" s="149"/>
      <c r="C181" s="12"/>
      <c r="D181" s="150" t="s">
        <v>73</v>
      </c>
      <c r="E181" s="159" t="s">
        <v>315</v>
      </c>
      <c r="F181" s="159" t="s">
        <v>316</v>
      </c>
      <c r="G181" s="12"/>
      <c r="H181" s="12"/>
      <c r="I181" s="12"/>
      <c r="J181" s="160">
        <f>BK181</f>
        <v>102904.41</v>
      </c>
      <c r="K181" s="12"/>
      <c r="L181" s="149"/>
      <c r="M181" s="153"/>
      <c r="N181" s="154"/>
      <c r="O181" s="154"/>
      <c r="P181" s="155">
        <f>SUM(P182:P206)</f>
        <v>149.09789999999998</v>
      </c>
      <c r="Q181" s="154"/>
      <c r="R181" s="155">
        <f>SUM(R182:R206)</f>
        <v>0.21182499999999996</v>
      </c>
      <c r="S181" s="154"/>
      <c r="T181" s="156">
        <f>SUM(T182:T206)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0" t="s">
        <v>84</v>
      </c>
      <c r="AT181" s="157" t="s">
        <v>73</v>
      </c>
      <c r="AU181" s="157" t="s">
        <v>82</v>
      </c>
      <c r="AY181" s="150" t="s">
        <v>124</v>
      </c>
      <c r="BK181" s="158">
        <f>SUM(BK182:BK206)</f>
        <v>102904.41</v>
      </c>
    </row>
    <row r="182" s="2" customFormat="1" ht="21.75" customHeight="1">
      <c r="A182" s="28"/>
      <c r="B182" s="161"/>
      <c r="C182" s="162" t="s">
        <v>317</v>
      </c>
      <c r="D182" s="162" t="s">
        <v>126</v>
      </c>
      <c r="E182" s="163" t="s">
        <v>318</v>
      </c>
      <c r="F182" s="164" t="s">
        <v>319</v>
      </c>
      <c r="G182" s="165" t="s">
        <v>169</v>
      </c>
      <c r="H182" s="166">
        <v>64.599999999999994</v>
      </c>
      <c r="I182" s="167">
        <v>305</v>
      </c>
      <c r="J182" s="167">
        <f>ROUND(I182*H182,2)</f>
        <v>19703</v>
      </c>
      <c r="K182" s="168"/>
      <c r="L182" s="29"/>
      <c r="M182" s="169" t="s">
        <v>1</v>
      </c>
      <c r="N182" s="170" t="s">
        <v>39</v>
      </c>
      <c r="O182" s="171">
        <v>0.52900000000000003</v>
      </c>
      <c r="P182" s="171">
        <f>O182*H182</f>
        <v>34.173400000000001</v>
      </c>
      <c r="Q182" s="171">
        <v>0.00077999999999999999</v>
      </c>
      <c r="R182" s="171">
        <f>Q182*H182</f>
        <v>0.050387999999999995</v>
      </c>
      <c r="S182" s="171">
        <v>0</v>
      </c>
      <c r="T182" s="172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3" t="s">
        <v>191</v>
      </c>
      <c r="AT182" s="173" t="s">
        <v>126</v>
      </c>
      <c r="AU182" s="173" t="s">
        <v>84</v>
      </c>
      <c r="AY182" s="15" t="s">
        <v>124</v>
      </c>
      <c r="BE182" s="174">
        <f>IF(N182="základní",J182,0)</f>
        <v>19703</v>
      </c>
      <c r="BF182" s="174">
        <f>IF(N182="snížená",J182,0)</f>
        <v>0</v>
      </c>
      <c r="BG182" s="174">
        <f>IF(N182="zákl. přenesená",J182,0)</f>
        <v>0</v>
      </c>
      <c r="BH182" s="174">
        <f>IF(N182="sníž. přenesená",J182,0)</f>
        <v>0</v>
      </c>
      <c r="BI182" s="174">
        <f>IF(N182="nulová",J182,0)</f>
        <v>0</v>
      </c>
      <c r="BJ182" s="15" t="s">
        <v>82</v>
      </c>
      <c r="BK182" s="174">
        <f>ROUND(I182*H182,2)</f>
        <v>19703</v>
      </c>
      <c r="BL182" s="15" t="s">
        <v>191</v>
      </c>
      <c r="BM182" s="173" t="s">
        <v>320</v>
      </c>
    </row>
    <row r="183" s="2" customFormat="1" ht="21.75" customHeight="1">
      <c r="A183" s="28"/>
      <c r="B183" s="161"/>
      <c r="C183" s="162" t="s">
        <v>321</v>
      </c>
      <c r="D183" s="162" t="s">
        <v>126</v>
      </c>
      <c r="E183" s="163" t="s">
        <v>322</v>
      </c>
      <c r="F183" s="164" t="s">
        <v>323</v>
      </c>
      <c r="G183" s="165" t="s">
        <v>169</v>
      </c>
      <c r="H183" s="166">
        <v>27.199999999999999</v>
      </c>
      <c r="I183" s="167">
        <v>369</v>
      </c>
      <c r="J183" s="167">
        <f>ROUND(I183*H183,2)</f>
        <v>10036.799999999999</v>
      </c>
      <c r="K183" s="168"/>
      <c r="L183" s="29"/>
      <c r="M183" s="169" t="s">
        <v>1</v>
      </c>
      <c r="N183" s="170" t="s">
        <v>39</v>
      </c>
      <c r="O183" s="171">
        <v>0.61599999999999999</v>
      </c>
      <c r="P183" s="171">
        <f>O183*H183</f>
        <v>16.755199999999999</v>
      </c>
      <c r="Q183" s="171">
        <v>0.00096000000000000002</v>
      </c>
      <c r="R183" s="171">
        <f>Q183*H183</f>
        <v>0.026112</v>
      </c>
      <c r="S183" s="171">
        <v>0</v>
      </c>
      <c r="T183" s="172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73" t="s">
        <v>191</v>
      </c>
      <c r="AT183" s="173" t="s">
        <v>126</v>
      </c>
      <c r="AU183" s="173" t="s">
        <v>84</v>
      </c>
      <c r="AY183" s="15" t="s">
        <v>124</v>
      </c>
      <c r="BE183" s="174">
        <f>IF(N183="základní",J183,0)</f>
        <v>10036.799999999999</v>
      </c>
      <c r="BF183" s="174">
        <f>IF(N183="snížená",J183,0)</f>
        <v>0</v>
      </c>
      <c r="BG183" s="174">
        <f>IF(N183="zákl. přenesená",J183,0)</f>
        <v>0</v>
      </c>
      <c r="BH183" s="174">
        <f>IF(N183="sníž. přenesená",J183,0)</f>
        <v>0</v>
      </c>
      <c r="BI183" s="174">
        <f>IF(N183="nulová",J183,0)</f>
        <v>0</v>
      </c>
      <c r="BJ183" s="15" t="s">
        <v>82</v>
      </c>
      <c r="BK183" s="174">
        <f>ROUND(I183*H183,2)</f>
        <v>10036.799999999999</v>
      </c>
      <c r="BL183" s="15" t="s">
        <v>191</v>
      </c>
      <c r="BM183" s="173" t="s">
        <v>324</v>
      </c>
    </row>
    <row r="184" s="2" customFormat="1" ht="21.75" customHeight="1">
      <c r="A184" s="28"/>
      <c r="B184" s="161"/>
      <c r="C184" s="162" t="s">
        <v>325</v>
      </c>
      <c r="D184" s="162" t="s">
        <v>126</v>
      </c>
      <c r="E184" s="163" t="s">
        <v>326</v>
      </c>
      <c r="F184" s="164" t="s">
        <v>327</v>
      </c>
      <c r="G184" s="165" t="s">
        <v>169</v>
      </c>
      <c r="H184" s="166">
        <v>37</v>
      </c>
      <c r="I184" s="167">
        <v>438</v>
      </c>
      <c r="J184" s="167">
        <f>ROUND(I184*H184,2)</f>
        <v>16206</v>
      </c>
      <c r="K184" s="168"/>
      <c r="L184" s="29"/>
      <c r="M184" s="169" t="s">
        <v>1</v>
      </c>
      <c r="N184" s="170" t="s">
        <v>39</v>
      </c>
      <c r="O184" s="171">
        <v>0.69599999999999995</v>
      </c>
      <c r="P184" s="171">
        <f>O184*H184</f>
        <v>25.751999999999999</v>
      </c>
      <c r="Q184" s="171">
        <v>0.00125</v>
      </c>
      <c r="R184" s="171">
        <f>Q184*H184</f>
        <v>0.046249999999999999</v>
      </c>
      <c r="S184" s="171">
        <v>0</v>
      </c>
      <c r="T184" s="172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73" t="s">
        <v>191</v>
      </c>
      <c r="AT184" s="173" t="s">
        <v>126</v>
      </c>
      <c r="AU184" s="173" t="s">
        <v>84</v>
      </c>
      <c r="AY184" s="15" t="s">
        <v>124</v>
      </c>
      <c r="BE184" s="174">
        <f>IF(N184="základní",J184,0)</f>
        <v>16206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5" t="s">
        <v>82</v>
      </c>
      <c r="BK184" s="174">
        <f>ROUND(I184*H184,2)</f>
        <v>16206</v>
      </c>
      <c r="BL184" s="15" t="s">
        <v>191</v>
      </c>
      <c r="BM184" s="173" t="s">
        <v>328</v>
      </c>
    </row>
    <row r="185" s="2" customFormat="1" ht="21.75" customHeight="1">
      <c r="A185" s="28"/>
      <c r="B185" s="161"/>
      <c r="C185" s="162" t="s">
        <v>329</v>
      </c>
      <c r="D185" s="162" t="s">
        <v>126</v>
      </c>
      <c r="E185" s="163" t="s">
        <v>330</v>
      </c>
      <c r="F185" s="164" t="s">
        <v>331</v>
      </c>
      <c r="G185" s="165" t="s">
        <v>169</v>
      </c>
      <c r="H185" s="166">
        <v>4</v>
      </c>
      <c r="I185" s="167">
        <v>528</v>
      </c>
      <c r="J185" s="167">
        <f>ROUND(I185*H185,2)</f>
        <v>2112</v>
      </c>
      <c r="K185" s="168"/>
      <c r="L185" s="29"/>
      <c r="M185" s="169" t="s">
        <v>1</v>
      </c>
      <c r="N185" s="170" t="s">
        <v>39</v>
      </c>
      <c r="O185" s="171">
        <v>0.74299999999999999</v>
      </c>
      <c r="P185" s="171">
        <f>O185*H185</f>
        <v>2.972</v>
      </c>
      <c r="Q185" s="171">
        <v>0.0025600000000000002</v>
      </c>
      <c r="R185" s="171">
        <f>Q185*H185</f>
        <v>0.010240000000000001</v>
      </c>
      <c r="S185" s="171">
        <v>0</v>
      </c>
      <c r="T185" s="172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73" t="s">
        <v>191</v>
      </c>
      <c r="AT185" s="173" t="s">
        <v>126</v>
      </c>
      <c r="AU185" s="173" t="s">
        <v>84</v>
      </c>
      <c r="AY185" s="15" t="s">
        <v>124</v>
      </c>
      <c r="BE185" s="174">
        <f>IF(N185="základní",J185,0)</f>
        <v>2112</v>
      </c>
      <c r="BF185" s="174">
        <f>IF(N185="snížená",J185,0)</f>
        <v>0</v>
      </c>
      <c r="BG185" s="174">
        <f>IF(N185="zákl. přenesená",J185,0)</f>
        <v>0</v>
      </c>
      <c r="BH185" s="174">
        <f>IF(N185="sníž. přenesená",J185,0)</f>
        <v>0</v>
      </c>
      <c r="BI185" s="174">
        <f>IF(N185="nulová",J185,0)</f>
        <v>0</v>
      </c>
      <c r="BJ185" s="15" t="s">
        <v>82</v>
      </c>
      <c r="BK185" s="174">
        <f>ROUND(I185*H185,2)</f>
        <v>2112</v>
      </c>
      <c r="BL185" s="15" t="s">
        <v>191</v>
      </c>
      <c r="BM185" s="173" t="s">
        <v>332</v>
      </c>
    </row>
    <row r="186" s="2" customFormat="1" ht="21.75" customHeight="1">
      <c r="A186" s="28"/>
      <c r="B186" s="161"/>
      <c r="C186" s="162" t="s">
        <v>333</v>
      </c>
      <c r="D186" s="162" t="s">
        <v>126</v>
      </c>
      <c r="E186" s="163" t="s">
        <v>334</v>
      </c>
      <c r="F186" s="164" t="s">
        <v>335</v>
      </c>
      <c r="G186" s="165" t="s">
        <v>169</v>
      </c>
      <c r="H186" s="166">
        <v>23.100000000000001</v>
      </c>
      <c r="I186" s="167">
        <v>59</v>
      </c>
      <c r="J186" s="167">
        <f>ROUND(I186*H186,2)</f>
        <v>1362.9000000000001</v>
      </c>
      <c r="K186" s="168"/>
      <c r="L186" s="29"/>
      <c r="M186" s="169" t="s">
        <v>1</v>
      </c>
      <c r="N186" s="170" t="s">
        <v>39</v>
      </c>
      <c r="O186" s="171">
        <v>0.10299999999999999</v>
      </c>
      <c r="P186" s="171">
        <f>O186*H186</f>
        <v>2.3793000000000002</v>
      </c>
      <c r="Q186" s="171">
        <v>5.0000000000000002E-05</v>
      </c>
      <c r="R186" s="171">
        <f>Q186*H186</f>
        <v>0.0011550000000000002</v>
      </c>
      <c r="S186" s="171">
        <v>0</v>
      </c>
      <c r="T186" s="172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73" t="s">
        <v>191</v>
      </c>
      <c r="AT186" s="173" t="s">
        <v>126</v>
      </c>
      <c r="AU186" s="173" t="s">
        <v>84</v>
      </c>
      <c r="AY186" s="15" t="s">
        <v>124</v>
      </c>
      <c r="BE186" s="174">
        <f>IF(N186="základní",J186,0)</f>
        <v>1362.9000000000001</v>
      </c>
      <c r="BF186" s="174">
        <f>IF(N186="snížená",J186,0)</f>
        <v>0</v>
      </c>
      <c r="BG186" s="174">
        <f>IF(N186="zákl. přenesená",J186,0)</f>
        <v>0</v>
      </c>
      <c r="BH186" s="174">
        <f>IF(N186="sníž. přenesená",J186,0)</f>
        <v>0</v>
      </c>
      <c r="BI186" s="174">
        <f>IF(N186="nulová",J186,0)</f>
        <v>0</v>
      </c>
      <c r="BJ186" s="15" t="s">
        <v>82</v>
      </c>
      <c r="BK186" s="174">
        <f>ROUND(I186*H186,2)</f>
        <v>1362.9000000000001</v>
      </c>
      <c r="BL186" s="15" t="s">
        <v>191</v>
      </c>
      <c r="BM186" s="173" t="s">
        <v>336</v>
      </c>
    </row>
    <row r="187" s="2" customFormat="1" ht="21.75" customHeight="1">
      <c r="A187" s="28"/>
      <c r="B187" s="161"/>
      <c r="C187" s="162" t="s">
        <v>337</v>
      </c>
      <c r="D187" s="162" t="s">
        <v>126</v>
      </c>
      <c r="E187" s="163" t="s">
        <v>338</v>
      </c>
      <c r="F187" s="164" t="s">
        <v>339</v>
      </c>
      <c r="G187" s="165" t="s">
        <v>169</v>
      </c>
      <c r="H187" s="166">
        <v>36.100000000000001</v>
      </c>
      <c r="I187" s="167">
        <v>67</v>
      </c>
      <c r="J187" s="167">
        <f>ROUND(I187*H187,2)</f>
        <v>2418.6999999999998</v>
      </c>
      <c r="K187" s="168"/>
      <c r="L187" s="29"/>
      <c r="M187" s="169" t="s">
        <v>1</v>
      </c>
      <c r="N187" s="170" t="s">
        <v>39</v>
      </c>
      <c r="O187" s="171">
        <v>0.10299999999999999</v>
      </c>
      <c r="P187" s="171">
        <f>O187*H187</f>
        <v>3.7183000000000002</v>
      </c>
      <c r="Q187" s="171">
        <v>6.9999999999999994E-05</v>
      </c>
      <c r="R187" s="171">
        <f>Q187*H187</f>
        <v>0.0025269999999999997</v>
      </c>
      <c r="S187" s="171">
        <v>0</v>
      </c>
      <c r="T187" s="172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73" t="s">
        <v>191</v>
      </c>
      <c r="AT187" s="173" t="s">
        <v>126</v>
      </c>
      <c r="AU187" s="173" t="s">
        <v>84</v>
      </c>
      <c r="AY187" s="15" t="s">
        <v>124</v>
      </c>
      <c r="BE187" s="174">
        <f>IF(N187="základní",J187,0)</f>
        <v>2418.6999999999998</v>
      </c>
      <c r="BF187" s="174">
        <f>IF(N187="snížená",J187,0)</f>
        <v>0</v>
      </c>
      <c r="BG187" s="174">
        <f>IF(N187="zákl. přenesená",J187,0)</f>
        <v>0</v>
      </c>
      <c r="BH187" s="174">
        <f>IF(N187="sníž. přenesená",J187,0)</f>
        <v>0</v>
      </c>
      <c r="BI187" s="174">
        <f>IF(N187="nulová",J187,0)</f>
        <v>0</v>
      </c>
      <c r="BJ187" s="15" t="s">
        <v>82</v>
      </c>
      <c r="BK187" s="174">
        <f>ROUND(I187*H187,2)</f>
        <v>2418.6999999999998</v>
      </c>
      <c r="BL187" s="15" t="s">
        <v>191</v>
      </c>
      <c r="BM187" s="173" t="s">
        <v>340</v>
      </c>
    </row>
    <row r="188" s="2" customFormat="1" ht="21.75" customHeight="1">
      <c r="A188" s="28"/>
      <c r="B188" s="161"/>
      <c r="C188" s="162" t="s">
        <v>341</v>
      </c>
      <c r="D188" s="162" t="s">
        <v>126</v>
      </c>
      <c r="E188" s="163" t="s">
        <v>342</v>
      </c>
      <c r="F188" s="164" t="s">
        <v>343</v>
      </c>
      <c r="G188" s="165" t="s">
        <v>169</v>
      </c>
      <c r="H188" s="166">
        <v>42.299999999999997</v>
      </c>
      <c r="I188" s="167">
        <v>66.799999999999997</v>
      </c>
      <c r="J188" s="167">
        <f>ROUND(I188*H188,2)</f>
        <v>2825.6399999999999</v>
      </c>
      <c r="K188" s="168"/>
      <c r="L188" s="29"/>
      <c r="M188" s="169" t="s">
        <v>1</v>
      </c>
      <c r="N188" s="170" t="s">
        <v>39</v>
      </c>
      <c r="O188" s="171">
        <v>0.106</v>
      </c>
      <c r="P188" s="171">
        <f>O188*H188</f>
        <v>4.4837999999999996</v>
      </c>
      <c r="Q188" s="171">
        <v>6.9999999999999994E-05</v>
      </c>
      <c r="R188" s="171">
        <f>Q188*H188</f>
        <v>0.0029609999999999997</v>
      </c>
      <c r="S188" s="171">
        <v>0</v>
      </c>
      <c r="T188" s="172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73" t="s">
        <v>191</v>
      </c>
      <c r="AT188" s="173" t="s">
        <v>126</v>
      </c>
      <c r="AU188" s="173" t="s">
        <v>84</v>
      </c>
      <c r="AY188" s="15" t="s">
        <v>124</v>
      </c>
      <c r="BE188" s="174">
        <f>IF(N188="základní",J188,0)</f>
        <v>2825.6399999999999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15" t="s">
        <v>82</v>
      </c>
      <c r="BK188" s="174">
        <f>ROUND(I188*H188,2)</f>
        <v>2825.6399999999999</v>
      </c>
      <c r="BL188" s="15" t="s">
        <v>191</v>
      </c>
      <c r="BM188" s="173" t="s">
        <v>344</v>
      </c>
    </row>
    <row r="189" s="2" customFormat="1" ht="21.75" customHeight="1">
      <c r="A189" s="28"/>
      <c r="B189" s="161"/>
      <c r="C189" s="162" t="s">
        <v>345</v>
      </c>
      <c r="D189" s="162" t="s">
        <v>126</v>
      </c>
      <c r="E189" s="163" t="s">
        <v>346</v>
      </c>
      <c r="F189" s="164" t="s">
        <v>347</v>
      </c>
      <c r="G189" s="165" t="s">
        <v>169</v>
      </c>
      <c r="H189" s="166">
        <v>32.100000000000001</v>
      </c>
      <c r="I189" s="167">
        <v>82.200000000000003</v>
      </c>
      <c r="J189" s="167">
        <f>ROUND(I189*H189,2)</f>
        <v>2638.6199999999999</v>
      </c>
      <c r="K189" s="168"/>
      <c r="L189" s="29"/>
      <c r="M189" s="169" t="s">
        <v>1</v>
      </c>
      <c r="N189" s="170" t="s">
        <v>39</v>
      </c>
      <c r="O189" s="171">
        <v>0.106</v>
      </c>
      <c r="P189" s="171">
        <f>O189*H189</f>
        <v>3.4026000000000001</v>
      </c>
      <c r="Q189" s="171">
        <v>9.0000000000000006E-05</v>
      </c>
      <c r="R189" s="171">
        <f>Q189*H189</f>
        <v>0.0028890000000000005</v>
      </c>
      <c r="S189" s="171">
        <v>0</v>
      </c>
      <c r="T189" s="172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73" t="s">
        <v>191</v>
      </c>
      <c r="AT189" s="173" t="s">
        <v>126</v>
      </c>
      <c r="AU189" s="173" t="s">
        <v>84</v>
      </c>
      <c r="AY189" s="15" t="s">
        <v>124</v>
      </c>
      <c r="BE189" s="174">
        <f>IF(N189="základní",J189,0)</f>
        <v>2638.6199999999999</v>
      </c>
      <c r="BF189" s="174">
        <f>IF(N189="snížená",J189,0)</f>
        <v>0</v>
      </c>
      <c r="BG189" s="174">
        <f>IF(N189="zákl. přenesená",J189,0)</f>
        <v>0</v>
      </c>
      <c r="BH189" s="174">
        <f>IF(N189="sníž. přenesená",J189,0)</f>
        <v>0</v>
      </c>
      <c r="BI189" s="174">
        <f>IF(N189="nulová",J189,0)</f>
        <v>0</v>
      </c>
      <c r="BJ189" s="15" t="s">
        <v>82</v>
      </c>
      <c r="BK189" s="174">
        <f>ROUND(I189*H189,2)</f>
        <v>2638.6199999999999</v>
      </c>
      <c r="BL189" s="15" t="s">
        <v>191</v>
      </c>
      <c r="BM189" s="173" t="s">
        <v>348</v>
      </c>
    </row>
    <row r="190" s="2" customFormat="1" ht="16.5" customHeight="1">
      <c r="A190" s="28"/>
      <c r="B190" s="161"/>
      <c r="C190" s="162" t="s">
        <v>349</v>
      </c>
      <c r="D190" s="162" t="s">
        <v>126</v>
      </c>
      <c r="E190" s="163" t="s">
        <v>350</v>
      </c>
      <c r="F190" s="164" t="s">
        <v>351</v>
      </c>
      <c r="G190" s="165" t="s">
        <v>178</v>
      </c>
      <c r="H190" s="166">
        <v>30</v>
      </c>
      <c r="I190" s="167">
        <v>196</v>
      </c>
      <c r="J190" s="167">
        <f>ROUND(I190*H190,2)</f>
        <v>5880</v>
      </c>
      <c r="K190" s="168"/>
      <c r="L190" s="29"/>
      <c r="M190" s="169" t="s">
        <v>1</v>
      </c>
      <c r="N190" s="170" t="s">
        <v>39</v>
      </c>
      <c r="O190" s="171">
        <v>0.42499999999999999</v>
      </c>
      <c r="P190" s="171">
        <f>O190*H190</f>
        <v>12.75</v>
      </c>
      <c r="Q190" s="171">
        <v>0</v>
      </c>
      <c r="R190" s="171">
        <f>Q190*H190</f>
        <v>0</v>
      </c>
      <c r="S190" s="171">
        <v>0</v>
      </c>
      <c r="T190" s="172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73" t="s">
        <v>191</v>
      </c>
      <c r="AT190" s="173" t="s">
        <v>126</v>
      </c>
      <c r="AU190" s="173" t="s">
        <v>84</v>
      </c>
      <c r="AY190" s="15" t="s">
        <v>124</v>
      </c>
      <c r="BE190" s="174">
        <f>IF(N190="základní",J190,0)</f>
        <v>5880</v>
      </c>
      <c r="BF190" s="174">
        <f>IF(N190="snížená",J190,0)</f>
        <v>0</v>
      </c>
      <c r="BG190" s="174">
        <f>IF(N190="zákl. přenesená",J190,0)</f>
        <v>0</v>
      </c>
      <c r="BH190" s="174">
        <f>IF(N190="sníž. přenesená",J190,0)</f>
        <v>0</v>
      </c>
      <c r="BI190" s="174">
        <f>IF(N190="nulová",J190,0)</f>
        <v>0</v>
      </c>
      <c r="BJ190" s="15" t="s">
        <v>82</v>
      </c>
      <c r="BK190" s="174">
        <f>ROUND(I190*H190,2)</f>
        <v>5880</v>
      </c>
      <c r="BL190" s="15" t="s">
        <v>191</v>
      </c>
      <c r="BM190" s="173" t="s">
        <v>352</v>
      </c>
    </row>
    <row r="191" s="2" customFormat="1" ht="16.5" customHeight="1">
      <c r="A191" s="28"/>
      <c r="B191" s="161"/>
      <c r="C191" s="162" t="s">
        <v>353</v>
      </c>
      <c r="D191" s="162" t="s">
        <v>126</v>
      </c>
      <c r="E191" s="163" t="s">
        <v>354</v>
      </c>
      <c r="F191" s="164" t="s">
        <v>355</v>
      </c>
      <c r="G191" s="165" t="s">
        <v>178</v>
      </c>
      <c r="H191" s="166">
        <v>26</v>
      </c>
      <c r="I191" s="167">
        <v>140</v>
      </c>
      <c r="J191" s="167">
        <f>ROUND(I191*H191,2)</f>
        <v>3640</v>
      </c>
      <c r="K191" s="168"/>
      <c r="L191" s="29"/>
      <c r="M191" s="169" t="s">
        <v>1</v>
      </c>
      <c r="N191" s="170" t="s">
        <v>39</v>
      </c>
      <c r="O191" s="171">
        <v>0.18099999999999999</v>
      </c>
      <c r="P191" s="171">
        <f>O191*H191</f>
        <v>4.7059999999999995</v>
      </c>
      <c r="Q191" s="171">
        <v>0.00017000000000000001</v>
      </c>
      <c r="R191" s="171">
        <f>Q191*H191</f>
        <v>0.0044200000000000003</v>
      </c>
      <c r="S191" s="171">
        <v>0</v>
      </c>
      <c r="T191" s="172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73" t="s">
        <v>191</v>
      </c>
      <c r="AT191" s="173" t="s">
        <v>126</v>
      </c>
      <c r="AU191" s="173" t="s">
        <v>84</v>
      </c>
      <c r="AY191" s="15" t="s">
        <v>124</v>
      </c>
      <c r="BE191" s="174">
        <f>IF(N191="základní",J191,0)</f>
        <v>3640</v>
      </c>
      <c r="BF191" s="174">
        <f>IF(N191="snížená",J191,0)</f>
        <v>0</v>
      </c>
      <c r="BG191" s="174">
        <f>IF(N191="zákl. přenesená",J191,0)</f>
        <v>0</v>
      </c>
      <c r="BH191" s="174">
        <f>IF(N191="sníž. přenesená",J191,0)</f>
        <v>0</v>
      </c>
      <c r="BI191" s="174">
        <f>IF(N191="nulová",J191,0)</f>
        <v>0</v>
      </c>
      <c r="BJ191" s="15" t="s">
        <v>82</v>
      </c>
      <c r="BK191" s="174">
        <f>ROUND(I191*H191,2)</f>
        <v>3640</v>
      </c>
      <c r="BL191" s="15" t="s">
        <v>191</v>
      </c>
      <c r="BM191" s="173" t="s">
        <v>356</v>
      </c>
    </row>
    <row r="192" s="2" customFormat="1" ht="21.75" customHeight="1">
      <c r="A192" s="28"/>
      <c r="B192" s="161"/>
      <c r="C192" s="162" t="s">
        <v>357</v>
      </c>
      <c r="D192" s="162" t="s">
        <v>126</v>
      </c>
      <c r="E192" s="163" t="s">
        <v>358</v>
      </c>
      <c r="F192" s="164" t="s">
        <v>359</v>
      </c>
      <c r="G192" s="165" t="s">
        <v>178</v>
      </c>
      <c r="H192" s="166">
        <v>3</v>
      </c>
      <c r="I192" s="167">
        <v>128</v>
      </c>
      <c r="J192" s="167">
        <f>ROUND(I192*H192,2)</f>
        <v>384</v>
      </c>
      <c r="K192" s="168"/>
      <c r="L192" s="29"/>
      <c r="M192" s="169" t="s">
        <v>1</v>
      </c>
      <c r="N192" s="170" t="s">
        <v>39</v>
      </c>
      <c r="O192" s="171">
        <v>0.121</v>
      </c>
      <c r="P192" s="171">
        <f>O192*H192</f>
        <v>0.36299999999999999</v>
      </c>
      <c r="Q192" s="171">
        <v>0.00010000000000000001</v>
      </c>
      <c r="R192" s="171">
        <f>Q192*H192</f>
        <v>0.00030000000000000003</v>
      </c>
      <c r="S192" s="171">
        <v>0</v>
      </c>
      <c r="T192" s="172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73" t="s">
        <v>191</v>
      </c>
      <c r="AT192" s="173" t="s">
        <v>126</v>
      </c>
      <c r="AU192" s="173" t="s">
        <v>84</v>
      </c>
      <c r="AY192" s="15" t="s">
        <v>124</v>
      </c>
      <c r="BE192" s="174">
        <f>IF(N192="základní",J192,0)</f>
        <v>384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15" t="s">
        <v>82</v>
      </c>
      <c r="BK192" s="174">
        <f>ROUND(I192*H192,2)</f>
        <v>384</v>
      </c>
      <c r="BL192" s="15" t="s">
        <v>191</v>
      </c>
      <c r="BM192" s="173" t="s">
        <v>360</v>
      </c>
    </row>
    <row r="193" s="2" customFormat="1" ht="21.75" customHeight="1">
      <c r="A193" s="28"/>
      <c r="B193" s="161"/>
      <c r="C193" s="162" t="s">
        <v>361</v>
      </c>
      <c r="D193" s="162" t="s">
        <v>126</v>
      </c>
      <c r="E193" s="163" t="s">
        <v>362</v>
      </c>
      <c r="F193" s="164" t="s">
        <v>363</v>
      </c>
      <c r="G193" s="165" t="s">
        <v>178</v>
      </c>
      <c r="H193" s="166">
        <v>1</v>
      </c>
      <c r="I193" s="167">
        <v>202</v>
      </c>
      <c r="J193" s="167">
        <f>ROUND(I193*H193,2)</f>
        <v>202</v>
      </c>
      <c r="K193" s="168"/>
      <c r="L193" s="29"/>
      <c r="M193" s="169" t="s">
        <v>1</v>
      </c>
      <c r="N193" s="170" t="s">
        <v>39</v>
      </c>
      <c r="O193" s="171">
        <v>0.14199999999999999</v>
      </c>
      <c r="P193" s="171">
        <f>O193*H193</f>
        <v>0.14199999999999999</v>
      </c>
      <c r="Q193" s="171">
        <v>0.00018000000000000001</v>
      </c>
      <c r="R193" s="171">
        <f>Q193*H193</f>
        <v>0.00018000000000000001</v>
      </c>
      <c r="S193" s="171">
        <v>0</v>
      </c>
      <c r="T193" s="172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73" t="s">
        <v>191</v>
      </c>
      <c r="AT193" s="173" t="s">
        <v>126</v>
      </c>
      <c r="AU193" s="173" t="s">
        <v>84</v>
      </c>
      <c r="AY193" s="15" t="s">
        <v>124</v>
      </c>
      <c r="BE193" s="174">
        <f>IF(N193="základní",J193,0)</f>
        <v>202</v>
      </c>
      <c r="BF193" s="174">
        <f>IF(N193="snížená",J193,0)</f>
        <v>0</v>
      </c>
      <c r="BG193" s="174">
        <f>IF(N193="zákl. přenesená",J193,0)</f>
        <v>0</v>
      </c>
      <c r="BH193" s="174">
        <f>IF(N193="sníž. přenesená",J193,0)</f>
        <v>0</v>
      </c>
      <c r="BI193" s="174">
        <f>IF(N193="nulová",J193,0)</f>
        <v>0</v>
      </c>
      <c r="BJ193" s="15" t="s">
        <v>82</v>
      </c>
      <c r="BK193" s="174">
        <f>ROUND(I193*H193,2)</f>
        <v>202</v>
      </c>
      <c r="BL193" s="15" t="s">
        <v>191</v>
      </c>
      <c r="BM193" s="173" t="s">
        <v>364</v>
      </c>
    </row>
    <row r="194" s="2" customFormat="1" ht="21.75" customHeight="1">
      <c r="A194" s="28"/>
      <c r="B194" s="161"/>
      <c r="C194" s="162" t="s">
        <v>365</v>
      </c>
      <c r="D194" s="162" t="s">
        <v>126</v>
      </c>
      <c r="E194" s="163" t="s">
        <v>366</v>
      </c>
      <c r="F194" s="164" t="s">
        <v>367</v>
      </c>
      <c r="G194" s="165" t="s">
        <v>178</v>
      </c>
      <c r="H194" s="166">
        <v>1</v>
      </c>
      <c r="I194" s="167">
        <v>446</v>
      </c>
      <c r="J194" s="167">
        <f>ROUND(I194*H194,2)</f>
        <v>446</v>
      </c>
      <c r="K194" s="168"/>
      <c r="L194" s="29"/>
      <c r="M194" s="169" t="s">
        <v>1</v>
      </c>
      <c r="N194" s="170" t="s">
        <v>39</v>
      </c>
      <c r="O194" s="171">
        <v>0.16300000000000001</v>
      </c>
      <c r="P194" s="171">
        <f>O194*H194</f>
        <v>0.16300000000000001</v>
      </c>
      <c r="Q194" s="171">
        <v>0.00029999999999999997</v>
      </c>
      <c r="R194" s="171">
        <f>Q194*H194</f>
        <v>0.00029999999999999997</v>
      </c>
      <c r="S194" s="171">
        <v>0</v>
      </c>
      <c r="T194" s="172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73" t="s">
        <v>191</v>
      </c>
      <c r="AT194" s="173" t="s">
        <v>126</v>
      </c>
      <c r="AU194" s="173" t="s">
        <v>84</v>
      </c>
      <c r="AY194" s="15" t="s">
        <v>124</v>
      </c>
      <c r="BE194" s="174">
        <f>IF(N194="základní",J194,0)</f>
        <v>446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15" t="s">
        <v>82</v>
      </c>
      <c r="BK194" s="174">
        <f>ROUND(I194*H194,2)</f>
        <v>446</v>
      </c>
      <c r="BL194" s="15" t="s">
        <v>191</v>
      </c>
      <c r="BM194" s="173" t="s">
        <v>368</v>
      </c>
    </row>
    <row r="195" s="2" customFormat="1" ht="21.75" customHeight="1">
      <c r="A195" s="28"/>
      <c r="B195" s="161"/>
      <c r="C195" s="162" t="s">
        <v>369</v>
      </c>
      <c r="D195" s="162" t="s">
        <v>126</v>
      </c>
      <c r="E195" s="163" t="s">
        <v>370</v>
      </c>
      <c r="F195" s="164" t="s">
        <v>371</v>
      </c>
      <c r="G195" s="165" t="s">
        <v>178</v>
      </c>
      <c r="H195" s="166">
        <v>1</v>
      </c>
      <c r="I195" s="167">
        <v>815</v>
      </c>
      <c r="J195" s="167">
        <f>ROUND(I195*H195,2)</f>
        <v>815</v>
      </c>
      <c r="K195" s="168"/>
      <c r="L195" s="29"/>
      <c r="M195" s="169" t="s">
        <v>1</v>
      </c>
      <c r="N195" s="170" t="s">
        <v>39</v>
      </c>
      <c r="O195" s="171">
        <v>0.16</v>
      </c>
      <c r="P195" s="171">
        <f>O195*H195</f>
        <v>0.16</v>
      </c>
      <c r="Q195" s="171">
        <v>0.00022000000000000001</v>
      </c>
      <c r="R195" s="171">
        <f>Q195*H195</f>
        <v>0.00022000000000000001</v>
      </c>
      <c r="S195" s="171">
        <v>0</v>
      </c>
      <c r="T195" s="172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73" t="s">
        <v>191</v>
      </c>
      <c r="AT195" s="173" t="s">
        <v>126</v>
      </c>
      <c r="AU195" s="173" t="s">
        <v>84</v>
      </c>
      <c r="AY195" s="15" t="s">
        <v>124</v>
      </c>
      <c r="BE195" s="174">
        <f>IF(N195="základní",J195,0)</f>
        <v>815</v>
      </c>
      <c r="BF195" s="174">
        <f>IF(N195="snížená",J195,0)</f>
        <v>0</v>
      </c>
      <c r="BG195" s="174">
        <f>IF(N195="zákl. přenesená",J195,0)</f>
        <v>0</v>
      </c>
      <c r="BH195" s="174">
        <f>IF(N195="sníž. přenesená",J195,0)</f>
        <v>0</v>
      </c>
      <c r="BI195" s="174">
        <f>IF(N195="nulová",J195,0)</f>
        <v>0</v>
      </c>
      <c r="BJ195" s="15" t="s">
        <v>82</v>
      </c>
      <c r="BK195" s="174">
        <f>ROUND(I195*H195,2)</f>
        <v>815</v>
      </c>
      <c r="BL195" s="15" t="s">
        <v>191</v>
      </c>
      <c r="BM195" s="173" t="s">
        <v>562</v>
      </c>
    </row>
    <row r="196" s="2" customFormat="1" ht="16.5" customHeight="1">
      <c r="A196" s="28"/>
      <c r="B196" s="161"/>
      <c r="C196" s="162" t="s">
        <v>373</v>
      </c>
      <c r="D196" s="162" t="s">
        <v>126</v>
      </c>
      <c r="E196" s="163" t="s">
        <v>374</v>
      </c>
      <c r="F196" s="164" t="s">
        <v>375</v>
      </c>
      <c r="G196" s="165" t="s">
        <v>178</v>
      </c>
      <c r="H196" s="166">
        <v>1</v>
      </c>
      <c r="I196" s="167">
        <v>319</v>
      </c>
      <c r="J196" s="167">
        <f>ROUND(I196*H196,2)</f>
        <v>319</v>
      </c>
      <c r="K196" s="168"/>
      <c r="L196" s="29"/>
      <c r="M196" s="169" t="s">
        <v>1</v>
      </c>
      <c r="N196" s="170" t="s">
        <v>39</v>
      </c>
      <c r="O196" s="171">
        <v>0.20699999999999999</v>
      </c>
      <c r="P196" s="171">
        <f>O196*H196</f>
        <v>0.20699999999999999</v>
      </c>
      <c r="Q196" s="171">
        <v>0.00017000000000000001</v>
      </c>
      <c r="R196" s="171">
        <f>Q196*H196</f>
        <v>0.00017000000000000001</v>
      </c>
      <c r="S196" s="171">
        <v>0</v>
      </c>
      <c r="T196" s="172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73" t="s">
        <v>191</v>
      </c>
      <c r="AT196" s="173" t="s">
        <v>126</v>
      </c>
      <c r="AU196" s="173" t="s">
        <v>84</v>
      </c>
      <c r="AY196" s="15" t="s">
        <v>124</v>
      </c>
      <c r="BE196" s="174">
        <f>IF(N196="základní",J196,0)</f>
        <v>319</v>
      </c>
      <c r="BF196" s="174">
        <f>IF(N196="snížená",J196,0)</f>
        <v>0</v>
      </c>
      <c r="BG196" s="174">
        <f>IF(N196="zákl. přenesená",J196,0)</f>
        <v>0</v>
      </c>
      <c r="BH196" s="174">
        <f>IF(N196="sníž. přenesená",J196,0)</f>
        <v>0</v>
      </c>
      <c r="BI196" s="174">
        <f>IF(N196="nulová",J196,0)</f>
        <v>0</v>
      </c>
      <c r="BJ196" s="15" t="s">
        <v>82</v>
      </c>
      <c r="BK196" s="174">
        <f>ROUND(I196*H196,2)</f>
        <v>319</v>
      </c>
      <c r="BL196" s="15" t="s">
        <v>191</v>
      </c>
      <c r="BM196" s="173" t="s">
        <v>376</v>
      </c>
    </row>
    <row r="197" s="2" customFormat="1" ht="21.75" customHeight="1">
      <c r="A197" s="28"/>
      <c r="B197" s="161"/>
      <c r="C197" s="162" t="s">
        <v>377</v>
      </c>
      <c r="D197" s="162" t="s">
        <v>126</v>
      </c>
      <c r="E197" s="163" t="s">
        <v>378</v>
      </c>
      <c r="F197" s="164" t="s">
        <v>379</v>
      </c>
      <c r="G197" s="165" t="s">
        <v>178</v>
      </c>
      <c r="H197" s="166">
        <v>1</v>
      </c>
      <c r="I197" s="167">
        <v>988</v>
      </c>
      <c r="J197" s="167">
        <f>ROUND(I197*H197,2)</f>
        <v>988</v>
      </c>
      <c r="K197" s="168"/>
      <c r="L197" s="29"/>
      <c r="M197" s="169" t="s">
        <v>1</v>
      </c>
      <c r="N197" s="170" t="s">
        <v>39</v>
      </c>
      <c r="O197" s="171">
        <v>0.20000000000000001</v>
      </c>
      <c r="P197" s="171">
        <f>O197*H197</f>
        <v>0.20000000000000001</v>
      </c>
      <c r="Q197" s="171">
        <v>3.0000000000000001E-05</v>
      </c>
      <c r="R197" s="171">
        <f>Q197*H197</f>
        <v>3.0000000000000001E-05</v>
      </c>
      <c r="S197" s="171">
        <v>0</v>
      </c>
      <c r="T197" s="172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73" t="s">
        <v>191</v>
      </c>
      <c r="AT197" s="173" t="s">
        <v>126</v>
      </c>
      <c r="AU197" s="173" t="s">
        <v>84</v>
      </c>
      <c r="AY197" s="15" t="s">
        <v>124</v>
      </c>
      <c r="BE197" s="174">
        <f>IF(N197="základní",J197,0)</f>
        <v>988</v>
      </c>
      <c r="BF197" s="174">
        <f>IF(N197="snížená",J197,0)</f>
        <v>0</v>
      </c>
      <c r="BG197" s="174">
        <f>IF(N197="zákl. přenesená",J197,0)</f>
        <v>0</v>
      </c>
      <c r="BH197" s="174">
        <f>IF(N197="sníž. přenesená",J197,0)</f>
        <v>0</v>
      </c>
      <c r="BI197" s="174">
        <f>IF(N197="nulová",J197,0)</f>
        <v>0</v>
      </c>
      <c r="BJ197" s="15" t="s">
        <v>82</v>
      </c>
      <c r="BK197" s="174">
        <f>ROUND(I197*H197,2)</f>
        <v>988</v>
      </c>
      <c r="BL197" s="15" t="s">
        <v>191</v>
      </c>
      <c r="BM197" s="173" t="s">
        <v>380</v>
      </c>
    </row>
    <row r="198" s="2" customFormat="1" ht="21.75" customHeight="1">
      <c r="A198" s="28"/>
      <c r="B198" s="161"/>
      <c r="C198" s="162" t="s">
        <v>381</v>
      </c>
      <c r="D198" s="162" t="s">
        <v>126</v>
      </c>
      <c r="E198" s="163" t="s">
        <v>382</v>
      </c>
      <c r="F198" s="164" t="s">
        <v>383</v>
      </c>
      <c r="G198" s="165" t="s">
        <v>178</v>
      </c>
      <c r="H198" s="166">
        <v>3</v>
      </c>
      <c r="I198" s="167">
        <v>374</v>
      </c>
      <c r="J198" s="167">
        <f>ROUND(I198*H198,2)</f>
        <v>1122</v>
      </c>
      <c r="K198" s="168"/>
      <c r="L198" s="29"/>
      <c r="M198" s="169" t="s">
        <v>1</v>
      </c>
      <c r="N198" s="170" t="s">
        <v>39</v>
      </c>
      <c r="O198" s="171">
        <v>0.20000000000000001</v>
      </c>
      <c r="P198" s="171">
        <f>O198*H198</f>
        <v>0.60000000000000009</v>
      </c>
      <c r="Q198" s="171">
        <v>0.00035</v>
      </c>
      <c r="R198" s="171">
        <f>Q198*H198</f>
        <v>0.0010499999999999999</v>
      </c>
      <c r="S198" s="171">
        <v>0</v>
      </c>
      <c r="T198" s="172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73" t="s">
        <v>191</v>
      </c>
      <c r="AT198" s="173" t="s">
        <v>126</v>
      </c>
      <c r="AU198" s="173" t="s">
        <v>84</v>
      </c>
      <c r="AY198" s="15" t="s">
        <v>124</v>
      </c>
      <c r="BE198" s="174">
        <f>IF(N198="základní",J198,0)</f>
        <v>1122</v>
      </c>
      <c r="BF198" s="174">
        <f>IF(N198="snížená",J198,0)</f>
        <v>0</v>
      </c>
      <c r="BG198" s="174">
        <f>IF(N198="zákl. přenesená",J198,0)</f>
        <v>0</v>
      </c>
      <c r="BH198" s="174">
        <f>IF(N198="sníž. přenesená",J198,0)</f>
        <v>0</v>
      </c>
      <c r="BI198" s="174">
        <f>IF(N198="nulová",J198,0)</f>
        <v>0</v>
      </c>
      <c r="BJ198" s="15" t="s">
        <v>82</v>
      </c>
      <c r="BK198" s="174">
        <f>ROUND(I198*H198,2)</f>
        <v>1122</v>
      </c>
      <c r="BL198" s="15" t="s">
        <v>191</v>
      </c>
      <c r="BM198" s="173" t="s">
        <v>384</v>
      </c>
    </row>
    <row r="199" s="2" customFormat="1" ht="21.75" customHeight="1">
      <c r="A199" s="28"/>
      <c r="B199" s="161"/>
      <c r="C199" s="162" t="s">
        <v>385</v>
      </c>
      <c r="D199" s="162" t="s">
        <v>126</v>
      </c>
      <c r="E199" s="163" t="s">
        <v>386</v>
      </c>
      <c r="F199" s="164" t="s">
        <v>387</v>
      </c>
      <c r="G199" s="165" t="s">
        <v>178</v>
      </c>
      <c r="H199" s="166">
        <v>1</v>
      </c>
      <c r="I199" s="167">
        <v>544</v>
      </c>
      <c r="J199" s="167">
        <f>ROUND(I199*H199,2)</f>
        <v>544</v>
      </c>
      <c r="K199" s="168"/>
      <c r="L199" s="29"/>
      <c r="M199" s="169" t="s">
        <v>1</v>
      </c>
      <c r="N199" s="170" t="s">
        <v>39</v>
      </c>
      <c r="O199" s="171">
        <v>0.22</v>
      </c>
      <c r="P199" s="171">
        <f>O199*H199</f>
        <v>0.22</v>
      </c>
      <c r="Q199" s="171">
        <v>0.00055000000000000003</v>
      </c>
      <c r="R199" s="171">
        <f>Q199*H199</f>
        <v>0.00055000000000000003</v>
      </c>
      <c r="S199" s="171">
        <v>0</v>
      </c>
      <c r="T199" s="172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73" t="s">
        <v>191</v>
      </c>
      <c r="AT199" s="173" t="s">
        <v>126</v>
      </c>
      <c r="AU199" s="173" t="s">
        <v>84</v>
      </c>
      <c r="AY199" s="15" t="s">
        <v>124</v>
      </c>
      <c r="BE199" s="174">
        <f>IF(N199="základní",J199,0)</f>
        <v>544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15" t="s">
        <v>82</v>
      </c>
      <c r="BK199" s="174">
        <f>ROUND(I199*H199,2)</f>
        <v>544</v>
      </c>
      <c r="BL199" s="15" t="s">
        <v>191</v>
      </c>
      <c r="BM199" s="173" t="s">
        <v>388</v>
      </c>
    </row>
    <row r="200" s="2" customFormat="1" ht="21.75" customHeight="1">
      <c r="A200" s="28"/>
      <c r="B200" s="161"/>
      <c r="C200" s="162" t="s">
        <v>389</v>
      </c>
      <c r="D200" s="162" t="s">
        <v>126</v>
      </c>
      <c r="E200" s="163" t="s">
        <v>390</v>
      </c>
      <c r="F200" s="164" t="s">
        <v>391</v>
      </c>
      <c r="G200" s="165" t="s">
        <v>178</v>
      </c>
      <c r="H200" s="166">
        <v>1</v>
      </c>
      <c r="I200" s="167">
        <v>754</v>
      </c>
      <c r="J200" s="167">
        <f>ROUND(I200*H200,2)</f>
        <v>754</v>
      </c>
      <c r="K200" s="168"/>
      <c r="L200" s="29"/>
      <c r="M200" s="169" t="s">
        <v>1</v>
      </c>
      <c r="N200" s="170" t="s">
        <v>39</v>
      </c>
      <c r="O200" s="171">
        <v>0.26000000000000001</v>
      </c>
      <c r="P200" s="171">
        <f>O200*H200</f>
        <v>0.26000000000000001</v>
      </c>
      <c r="Q200" s="171">
        <v>0.00076000000000000004</v>
      </c>
      <c r="R200" s="171">
        <f>Q200*H200</f>
        <v>0.00076000000000000004</v>
      </c>
      <c r="S200" s="171">
        <v>0</v>
      </c>
      <c r="T200" s="172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73" t="s">
        <v>191</v>
      </c>
      <c r="AT200" s="173" t="s">
        <v>126</v>
      </c>
      <c r="AU200" s="173" t="s">
        <v>84</v>
      </c>
      <c r="AY200" s="15" t="s">
        <v>124</v>
      </c>
      <c r="BE200" s="174">
        <f>IF(N200="základní",J200,0)</f>
        <v>754</v>
      </c>
      <c r="BF200" s="174">
        <f>IF(N200="snížená",J200,0)</f>
        <v>0</v>
      </c>
      <c r="BG200" s="174">
        <f>IF(N200="zákl. přenesená",J200,0)</f>
        <v>0</v>
      </c>
      <c r="BH200" s="174">
        <f>IF(N200="sníž. přenesená",J200,0)</f>
        <v>0</v>
      </c>
      <c r="BI200" s="174">
        <f>IF(N200="nulová",J200,0)</f>
        <v>0</v>
      </c>
      <c r="BJ200" s="15" t="s">
        <v>82</v>
      </c>
      <c r="BK200" s="174">
        <f>ROUND(I200*H200,2)</f>
        <v>754</v>
      </c>
      <c r="BL200" s="15" t="s">
        <v>191</v>
      </c>
      <c r="BM200" s="173" t="s">
        <v>392</v>
      </c>
    </row>
    <row r="201" s="2" customFormat="1" ht="21.75" customHeight="1">
      <c r="A201" s="28"/>
      <c r="B201" s="161"/>
      <c r="C201" s="162" t="s">
        <v>393</v>
      </c>
      <c r="D201" s="162" t="s">
        <v>126</v>
      </c>
      <c r="E201" s="163" t="s">
        <v>394</v>
      </c>
      <c r="F201" s="164" t="s">
        <v>395</v>
      </c>
      <c r="G201" s="165" t="s">
        <v>178</v>
      </c>
      <c r="H201" s="166">
        <v>1</v>
      </c>
      <c r="I201" s="167">
        <v>253</v>
      </c>
      <c r="J201" s="167">
        <f>ROUND(I201*H201,2)</f>
        <v>253</v>
      </c>
      <c r="K201" s="168"/>
      <c r="L201" s="29"/>
      <c r="M201" s="169" t="s">
        <v>1</v>
      </c>
      <c r="N201" s="170" t="s">
        <v>39</v>
      </c>
      <c r="O201" s="171">
        <v>0.20000000000000001</v>
      </c>
      <c r="P201" s="171">
        <f>O201*H201</f>
        <v>0.20000000000000001</v>
      </c>
      <c r="Q201" s="171">
        <v>0.00016000000000000001</v>
      </c>
      <c r="R201" s="171">
        <f>Q201*H201</f>
        <v>0.00016000000000000001</v>
      </c>
      <c r="S201" s="171">
        <v>0</v>
      </c>
      <c r="T201" s="172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73" t="s">
        <v>191</v>
      </c>
      <c r="AT201" s="173" t="s">
        <v>126</v>
      </c>
      <c r="AU201" s="173" t="s">
        <v>84</v>
      </c>
      <c r="AY201" s="15" t="s">
        <v>124</v>
      </c>
      <c r="BE201" s="174">
        <f>IF(N201="základní",J201,0)</f>
        <v>253</v>
      </c>
      <c r="BF201" s="174">
        <f>IF(N201="snížená",J201,0)</f>
        <v>0</v>
      </c>
      <c r="BG201" s="174">
        <f>IF(N201="zákl. přenesená",J201,0)</f>
        <v>0</v>
      </c>
      <c r="BH201" s="174">
        <f>IF(N201="sníž. přenesená",J201,0)</f>
        <v>0</v>
      </c>
      <c r="BI201" s="174">
        <f>IF(N201="nulová",J201,0)</f>
        <v>0</v>
      </c>
      <c r="BJ201" s="15" t="s">
        <v>82</v>
      </c>
      <c r="BK201" s="174">
        <f>ROUND(I201*H201,2)</f>
        <v>253</v>
      </c>
      <c r="BL201" s="15" t="s">
        <v>191</v>
      </c>
      <c r="BM201" s="173" t="s">
        <v>396</v>
      </c>
    </row>
    <row r="202" s="2" customFormat="1" ht="21.75" customHeight="1">
      <c r="A202" s="28"/>
      <c r="B202" s="161"/>
      <c r="C202" s="162" t="s">
        <v>397</v>
      </c>
      <c r="D202" s="162" t="s">
        <v>126</v>
      </c>
      <c r="E202" s="163" t="s">
        <v>398</v>
      </c>
      <c r="F202" s="164" t="s">
        <v>399</v>
      </c>
      <c r="G202" s="165" t="s">
        <v>178</v>
      </c>
      <c r="H202" s="166">
        <v>1</v>
      </c>
      <c r="I202" s="167">
        <v>4220</v>
      </c>
      <c r="J202" s="167">
        <f>ROUND(I202*H202,2)</f>
        <v>4220</v>
      </c>
      <c r="K202" s="168"/>
      <c r="L202" s="29"/>
      <c r="M202" s="169" t="s">
        <v>1</v>
      </c>
      <c r="N202" s="170" t="s">
        <v>39</v>
      </c>
      <c r="O202" s="171">
        <v>0.46000000000000002</v>
      </c>
      <c r="P202" s="171">
        <f>O202*H202</f>
        <v>0.46000000000000002</v>
      </c>
      <c r="Q202" s="171">
        <v>0.0049199999999999999</v>
      </c>
      <c r="R202" s="171">
        <f>Q202*H202</f>
        <v>0.0049199999999999999</v>
      </c>
      <c r="S202" s="171">
        <v>0</v>
      </c>
      <c r="T202" s="172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73" t="s">
        <v>191</v>
      </c>
      <c r="AT202" s="173" t="s">
        <v>126</v>
      </c>
      <c r="AU202" s="173" t="s">
        <v>84</v>
      </c>
      <c r="AY202" s="15" t="s">
        <v>124</v>
      </c>
      <c r="BE202" s="174">
        <f>IF(N202="základní",J202,0)</f>
        <v>4220</v>
      </c>
      <c r="BF202" s="174">
        <f>IF(N202="snížená",J202,0)</f>
        <v>0</v>
      </c>
      <c r="BG202" s="174">
        <f>IF(N202="zákl. přenesená",J202,0)</f>
        <v>0</v>
      </c>
      <c r="BH202" s="174">
        <f>IF(N202="sníž. přenesená",J202,0)</f>
        <v>0</v>
      </c>
      <c r="BI202" s="174">
        <f>IF(N202="nulová",J202,0)</f>
        <v>0</v>
      </c>
      <c r="BJ202" s="15" t="s">
        <v>82</v>
      </c>
      <c r="BK202" s="174">
        <f>ROUND(I202*H202,2)</f>
        <v>4220</v>
      </c>
      <c r="BL202" s="15" t="s">
        <v>191</v>
      </c>
      <c r="BM202" s="173" t="s">
        <v>563</v>
      </c>
    </row>
    <row r="203" s="2" customFormat="1" ht="16.5" customHeight="1">
      <c r="A203" s="28"/>
      <c r="B203" s="161"/>
      <c r="C203" s="162" t="s">
        <v>401</v>
      </c>
      <c r="D203" s="162" t="s">
        <v>126</v>
      </c>
      <c r="E203" s="163" t="s">
        <v>402</v>
      </c>
      <c r="F203" s="164" t="s">
        <v>403</v>
      </c>
      <c r="G203" s="165" t="s">
        <v>404</v>
      </c>
      <c r="H203" s="166">
        <v>1</v>
      </c>
      <c r="I203" s="167">
        <v>2980</v>
      </c>
      <c r="J203" s="167">
        <f>ROUND(I203*H203,2)</f>
        <v>2980</v>
      </c>
      <c r="K203" s="168"/>
      <c r="L203" s="29"/>
      <c r="M203" s="169" t="s">
        <v>1</v>
      </c>
      <c r="N203" s="170" t="s">
        <v>39</v>
      </c>
      <c r="O203" s="171">
        <v>0.5</v>
      </c>
      <c r="P203" s="171">
        <f>O203*H203</f>
        <v>0.5</v>
      </c>
      <c r="Q203" s="171">
        <v>0.002</v>
      </c>
      <c r="R203" s="171">
        <f>Q203*H203</f>
        <v>0.002</v>
      </c>
      <c r="S203" s="171">
        <v>0</v>
      </c>
      <c r="T203" s="172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73" t="s">
        <v>191</v>
      </c>
      <c r="AT203" s="173" t="s">
        <v>126</v>
      </c>
      <c r="AU203" s="173" t="s">
        <v>84</v>
      </c>
      <c r="AY203" s="15" t="s">
        <v>124</v>
      </c>
      <c r="BE203" s="174">
        <f>IF(N203="základní",J203,0)</f>
        <v>2980</v>
      </c>
      <c r="BF203" s="174">
        <f>IF(N203="snížená",J203,0)</f>
        <v>0</v>
      </c>
      <c r="BG203" s="174">
        <f>IF(N203="zákl. přenesená",J203,0)</f>
        <v>0</v>
      </c>
      <c r="BH203" s="174">
        <f>IF(N203="sníž. přenesená",J203,0)</f>
        <v>0</v>
      </c>
      <c r="BI203" s="174">
        <f>IF(N203="nulová",J203,0)</f>
        <v>0</v>
      </c>
      <c r="BJ203" s="15" t="s">
        <v>82</v>
      </c>
      <c r="BK203" s="174">
        <f>ROUND(I203*H203,2)</f>
        <v>2980</v>
      </c>
      <c r="BL203" s="15" t="s">
        <v>191</v>
      </c>
      <c r="BM203" s="173" t="s">
        <v>564</v>
      </c>
    </row>
    <row r="204" s="2" customFormat="1" ht="16.5" customHeight="1">
      <c r="A204" s="28"/>
      <c r="B204" s="161"/>
      <c r="C204" s="162" t="s">
        <v>406</v>
      </c>
      <c r="D204" s="162" t="s">
        <v>126</v>
      </c>
      <c r="E204" s="163" t="s">
        <v>407</v>
      </c>
      <c r="F204" s="164" t="s">
        <v>408</v>
      </c>
      <c r="G204" s="165" t="s">
        <v>169</v>
      </c>
      <c r="H204" s="166">
        <v>132.30000000000001</v>
      </c>
      <c r="I204" s="167">
        <v>125</v>
      </c>
      <c r="J204" s="167">
        <f>ROUND(I204*H204,2)</f>
        <v>16537.5</v>
      </c>
      <c r="K204" s="168"/>
      <c r="L204" s="29"/>
      <c r="M204" s="169" t="s">
        <v>1</v>
      </c>
      <c r="N204" s="170" t="s">
        <v>39</v>
      </c>
      <c r="O204" s="171">
        <v>0.17899999999999999</v>
      </c>
      <c r="P204" s="171">
        <f>O204*H204</f>
        <v>23.681699999999999</v>
      </c>
      <c r="Q204" s="171">
        <v>0.00040000000000000002</v>
      </c>
      <c r="R204" s="171">
        <f>Q204*H204</f>
        <v>0.052920000000000009</v>
      </c>
      <c r="S204" s="171">
        <v>0</v>
      </c>
      <c r="T204" s="172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73" t="s">
        <v>191</v>
      </c>
      <c r="AT204" s="173" t="s">
        <v>126</v>
      </c>
      <c r="AU204" s="173" t="s">
        <v>84</v>
      </c>
      <c r="AY204" s="15" t="s">
        <v>124</v>
      </c>
      <c r="BE204" s="174">
        <f>IF(N204="základní",J204,0)</f>
        <v>16537.5</v>
      </c>
      <c r="BF204" s="174">
        <f>IF(N204="snížená",J204,0)</f>
        <v>0</v>
      </c>
      <c r="BG204" s="174">
        <f>IF(N204="zákl. přenesená",J204,0)</f>
        <v>0</v>
      </c>
      <c r="BH204" s="174">
        <f>IF(N204="sníž. přenesená",J204,0)</f>
        <v>0</v>
      </c>
      <c r="BI204" s="174">
        <f>IF(N204="nulová",J204,0)</f>
        <v>0</v>
      </c>
      <c r="BJ204" s="15" t="s">
        <v>82</v>
      </c>
      <c r="BK204" s="174">
        <f>ROUND(I204*H204,2)</f>
        <v>16537.5</v>
      </c>
      <c r="BL204" s="15" t="s">
        <v>191</v>
      </c>
      <c r="BM204" s="173" t="s">
        <v>409</v>
      </c>
    </row>
    <row r="205" s="2" customFormat="1" ht="16.5" customHeight="1">
      <c r="A205" s="28"/>
      <c r="B205" s="161"/>
      <c r="C205" s="162" t="s">
        <v>410</v>
      </c>
      <c r="D205" s="162" t="s">
        <v>126</v>
      </c>
      <c r="E205" s="163" t="s">
        <v>411</v>
      </c>
      <c r="F205" s="164" t="s">
        <v>412</v>
      </c>
      <c r="G205" s="165" t="s">
        <v>169</v>
      </c>
      <c r="H205" s="166">
        <v>132.30000000000001</v>
      </c>
      <c r="I205" s="167">
        <v>41.399999999999999</v>
      </c>
      <c r="J205" s="167">
        <f>ROUND(I205*H205,2)</f>
        <v>5477.2200000000003</v>
      </c>
      <c r="K205" s="168"/>
      <c r="L205" s="29"/>
      <c r="M205" s="169" t="s">
        <v>1</v>
      </c>
      <c r="N205" s="170" t="s">
        <v>39</v>
      </c>
      <c r="O205" s="171">
        <v>0.082000000000000003</v>
      </c>
      <c r="P205" s="171">
        <f>O205*H205</f>
        <v>10.848600000000001</v>
      </c>
      <c r="Q205" s="171">
        <v>1.0000000000000001E-05</v>
      </c>
      <c r="R205" s="171">
        <f>Q205*H205</f>
        <v>0.0013230000000000002</v>
      </c>
      <c r="S205" s="171">
        <v>0</v>
      </c>
      <c r="T205" s="172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73" t="s">
        <v>191</v>
      </c>
      <c r="AT205" s="173" t="s">
        <v>126</v>
      </c>
      <c r="AU205" s="173" t="s">
        <v>84</v>
      </c>
      <c r="AY205" s="15" t="s">
        <v>124</v>
      </c>
      <c r="BE205" s="174">
        <f>IF(N205="základní",J205,0)</f>
        <v>5477.2200000000003</v>
      </c>
      <c r="BF205" s="174">
        <f>IF(N205="snížená",J205,0)</f>
        <v>0</v>
      </c>
      <c r="BG205" s="174">
        <f>IF(N205="zákl. přenesená",J205,0)</f>
        <v>0</v>
      </c>
      <c r="BH205" s="174">
        <f>IF(N205="sníž. přenesená",J205,0)</f>
        <v>0</v>
      </c>
      <c r="BI205" s="174">
        <f>IF(N205="nulová",J205,0)</f>
        <v>0</v>
      </c>
      <c r="BJ205" s="15" t="s">
        <v>82</v>
      </c>
      <c r="BK205" s="174">
        <f>ROUND(I205*H205,2)</f>
        <v>5477.2200000000003</v>
      </c>
      <c r="BL205" s="15" t="s">
        <v>191</v>
      </c>
      <c r="BM205" s="173" t="s">
        <v>413</v>
      </c>
    </row>
    <row r="206" s="2" customFormat="1" ht="21.75" customHeight="1">
      <c r="A206" s="28"/>
      <c r="B206" s="161"/>
      <c r="C206" s="162" t="s">
        <v>414</v>
      </c>
      <c r="D206" s="162" t="s">
        <v>126</v>
      </c>
      <c r="E206" s="163" t="s">
        <v>415</v>
      </c>
      <c r="F206" s="164" t="s">
        <v>416</v>
      </c>
      <c r="G206" s="165" t="s">
        <v>313</v>
      </c>
      <c r="H206" s="166">
        <v>1018.654</v>
      </c>
      <c r="I206" s="167">
        <v>1.02</v>
      </c>
      <c r="J206" s="167">
        <f>ROUND(I206*H206,2)</f>
        <v>1039.03</v>
      </c>
      <c r="K206" s="168"/>
      <c r="L206" s="29"/>
      <c r="M206" s="169" t="s">
        <v>1</v>
      </c>
      <c r="N206" s="170" t="s">
        <v>39</v>
      </c>
      <c r="O206" s="171">
        <v>0</v>
      </c>
      <c r="P206" s="171">
        <f>O206*H206</f>
        <v>0</v>
      </c>
      <c r="Q206" s="171">
        <v>0</v>
      </c>
      <c r="R206" s="171">
        <f>Q206*H206</f>
        <v>0</v>
      </c>
      <c r="S206" s="171">
        <v>0</v>
      </c>
      <c r="T206" s="172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73" t="s">
        <v>191</v>
      </c>
      <c r="AT206" s="173" t="s">
        <v>126</v>
      </c>
      <c r="AU206" s="173" t="s">
        <v>84</v>
      </c>
      <c r="AY206" s="15" t="s">
        <v>124</v>
      </c>
      <c r="BE206" s="174">
        <f>IF(N206="základní",J206,0)</f>
        <v>1039.03</v>
      </c>
      <c r="BF206" s="174">
        <f>IF(N206="snížená",J206,0)</f>
        <v>0</v>
      </c>
      <c r="BG206" s="174">
        <f>IF(N206="zákl. přenesená",J206,0)</f>
        <v>0</v>
      </c>
      <c r="BH206" s="174">
        <f>IF(N206="sníž. přenesená",J206,0)</f>
        <v>0</v>
      </c>
      <c r="BI206" s="174">
        <f>IF(N206="nulová",J206,0)</f>
        <v>0</v>
      </c>
      <c r="BJ206" s="15" t="s">
        <v>82</v>
      </c>
      <c r="BK206" s="174">
        <f>ROUND(I206*H206,2)</f>
        <v>1039.03</v>
      </c>
      <c r="BL206" s="15" t="s">
        <v>191</v>
      </c>
      <c r="BM206" s="173" t="s">
        <v>417</v>
      </c>
    </row>
    <row r="207" s="12" customFormat="1" ht="22.8" customHeight="1">
      <c r="A207" s="12"/>
      <c r="B207" s="149"/>
      <c r="C207" s="12"/>
      <c r="D207" s="150" t="s">
        <v>73</v>
      </c>
      <c r="E207" s="159" t="s">
        <v>418</v>
      </c>
      <c r="F207" s="159" t="s">
        <v>419</v>
      </c>
      <c r="G207" s="12"/>
      <c r="H207" s="12"/>
      <c r="I207" s="12"/>
      <c r="J207" s="160">
        <f>BK207</f>
        <v>2130</v>
      </c>
      <c r="K207" s="12"/>
      <c r="L207" s="149"/>
      <c r="M207" s="153"/>
      <c r="N207" s="154"/>
      <c r="O207" s="154"/>
      <c r="P207" s="155">
        <f>P208</f>
        <v>0.65000000000000002</v>
      </c>
      <c r="Q207" s="154"/>
      <c r="R207" s="155">
        <f>R208</f>
        <v>0.0049899999999999996</v>
      </c>
      <c r="S207" s="154"/>
      <c r="T207" s="156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0" t="s">
        <v>84</v>
      </c>
      <c r="AT207" s="157" t="s">
        <v>73</v>
      </c>
      <c r="AU207" s="157" t="s">
        <v>82</v>
      </c>
      <c r="AY207" s="150" t="s">
        <v>124</v>
      </c>
      <c r="BK207" s="158">
        <f>BK208</f>
        <v>2130</v>
      </c>
    </row>
    <row r="208" s="2" customFormat="1" ht="16.5" customHeight="1">
      <c r="A208" s="28"/>
      <c r="B208" s="161"/>
      <c r="C208" s="162" t="s">
        <v>420</v>
      </c>
      <c r="D208" s="162" t="s">
        <v>126</v>
      </c>
      <c r="E208" s="163" t="s">
        <v>421</v>
      </c>
      <c r="F208" s="164" t="s">
        <v>422</v>
      </c>
      <c r="G208" s="165" t="s">
        <v>404</v>
      </c>
      <c r="H208" s="166">
        <v>1</v>
      </c>
      <c r="I208" s="167">
        <v>2130</v>
      </c>
      <c r="J208" s="167">
        <f>ROUND(I208*H208,2)</f>
        <v>2130</v>
      </c>
      <c r="K208" s="168"/>
      <c r="L208" s="29"/>
      <c r="M208" s="169" t="s">
        <v>1</v>
      </c>
      <c r="N208" s="170" t="s">
        <v>39</v>
      </c>
      <c r="O208" s="171">
        <v>0.65000000000000002</v>
      </c>
      <c r="P208" s="171">
        <f>O208*H208</f>
        <v>0.65000000000000002</v>
      </c>
      <c r="Q208" s="171">
        <v>0.0049899999999999996</v>
      </c>
      <c r="R208" s="171">
        <f>Q208*H208</f>
        <v>0.0049899999999999996</v>
      </c>
      <c r="S208" s="171">
        <v>0</v>
      </c>
      <c r="T208" s="172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73" t="s">
        <v>191</v>
      </c>
      <c r="AT208" s="173" t="s">
        <v>126</v>
      </c>
      <c r="AU208" s="173" t="s">
        <v>84</v>
      </c>
      <c r="AY208" s="15" t="s">
        <v>124</v>
      </c>
      <c r="BE208" s="174">
        <f>IF(N208="základní",J208,0)</f>
        <v>2130</v>
      </c>
      <c r="BF208" s="174">
        <f>IF(N208="snížená",J208,0)</f>
        <v>0</v>
      </c>
      <c r="BG208" s="174">
        <f>IF(N208="zákl. přenesená",J208,0)</f>
        <v>0</v>
      </c>
      <c r="BH208" s="174">
        <f>IF(N208="sníž. přenesená",J208,0)</f>
        <v>0</v>
      </c>
      <c r="BI208" s="174">
        <f>IF(N208="nulová",J208,0)</f>
        <v>0</v>
      </c>
      <c r="BJ208" s="15" t="s">
        <v>82</v>
      </c>
      <c r="BK208" s="174">
        <f>ROUND(I208*H208,2)</f>
        <v>2130</v>
      </c>
      <c r="BL208" s="15" t="s">
        <v>191</v>
      </c>
      <c r="BM208" s="173" t="s">
        <v>423</v>
      </c>
    </row>
    <row r="209" s="12" customFormat="1" ht="22.8" customHeight="1">
      <c r="A209" s="12"/>
      <c r="B209" s="149"/>
      <c r="C209" s="12"/>
      <c r="D209" s="150" t="s">
        <v>73</v>
      </c>
      <c r="E209" s="159" t="s">
        <v>432</v>
      </c>
      <c r="F209" s="159" t="s">
        <v>433</v>
      </c>
      <c r="G209" s="12"/>
      <c r="H209" s="12"/>
      <c r="I209" s="12"/>
      <c r="J209" s="160">
        <f>BK209</f>
        <v>125904.85000000001</v>
      </c>
      <c r="K209" s="12"/>
      <c r="L209" s="149"/>
      <c r="M209" s="153"/>
      <c r="N209" s="154"/>
      <c r="O209" s="154"/>
      <c r="P209" s="155">
        <f>SUM(P210:P232)</f>
        <v>23.762000000000004</v>
      </c>
      <c r="Q209" s="154"/>
      <c r="R209" s="155">
        <f>SUM(R210:R232)</f>
        <v>0.24435000000000001</v>
      </c>
      <c r="S209" s="154"/>
      <c r="T209" s="156">
        <f>SUM(T210:T232)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0" t="s">
        <v>84</v>
      </c>
      <c r="AT209" s="157" t="s">
        <v>73</v>
      </c>
      <c r="AU209" s="157" t="s">
        <v>82</v>
      </c>
      <c r="AY209" s="150" t="s">
        <v>124</v>
      </c>
      <c r="BK209" s="158">
        <f>SUM(BK210:BK232)</f>
        <v>125904.85000000001</v>
      </c>
    </row>
    <row r="210" s="2" customFormat="1" ht="21.75" customHeight="1">
      <c r="A210" s="28"/>
      <c r="B210" s="161"/>
      <c r="C210" s="162" t="s">
        <v>424</v>
      </c>
      <c r="D210" s="162" t="s">
        <v>126</v>
      </c>
      <c r="E210" s="163" t="s">
        <v>435</v>
      </c>
      <c r="F210" s="164" t="s">
        <v>436</v>
      </c>
      <c r="G210" s="165" t="s">
        <v>404</v>
      </c>
      <c r="H210" s="166">
        <v>1</v>
      </c>
      <c r="I210" s="167">
        <v>2370</v>
      </c>
      <c r="J210" s="167">
        <f>ROUND(I210*H210,2)</f>
        <v>2370</v>
      </c>
      <c r="K210" s="168"/>
      <c r="L210" s="29"/>
      <c r="M210" s="169" t="s">
        <v>1</v>
      </c>
      <c r="N210" s="170" t="s">
        <v>39</v>
      </c>
      <c r="O210" s="171">
        <v>1.3</v>
      </c>
      <c r="P210" s="171">
        <f>O210*H210</f>
        <v>1.3</v>
      </c>
      <c r="Q210" s="171">
        <v>0.0032200000000000002</v>
      </c>
      <c r="R210" s="171">
        <f>Q210*H210</f>
        <v>0.0032200000000000002</v>
      </c>
      <c r="S210" s="171">
        <v>0</v>
      </c>
      <c r="T210" s="172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73" t="s">
        <v>191</v>
      </c>
      <c r="AT210" s="173" t="s">
        <v>126</v>
      </c>
      <c r="AU210" s="173" t="s">
        <v>84</v>
      </c>
      <c r="AY210" s="15" t="s">
        <v>124</v>
      </c>
      <c r="BE210" s="174">
        <f>IF(N210="základní",J210,0)</f>
        <v>2370</v>
      </c>
      <c r="BF210" s="174">
        <f>IF(N210="snížená",J210,0)</f>
        <v>0</v>
      </c>
      <c r="BG210" s="174">
        <f>IF(N210="zákl. přenesená",J210,0)</f>
        <v>0</v>
      </c>
      <c r="BH210" s="174">
        <f>IF(N210="sníž. přenesená",J210,0)</f>
        <v>0</v>
      </c>
      <c r="BI210" s="174">
        <f>IF(N210="nulová",J210,0)</f>
        <v>0</v>
      </c>
      <c r="BJ210" s="15" t="s">
        <v>82</v>
      </c>
      <c r="BK210" s="174">
        <f>ROUND(I210*H210,2)</f>
        <v>2370</v>
      </c>
      <c r="BL210" s="15" t="s">
        <v>191</v>
      </c>
      <c r="BM210" s="173" t="s">
        <v>437</v>
      </c>
    </row>
    <row r="211" s="2" customFormat="1" ht="16.5" customHeight="1">
      <c r="A211" s="28"/>
      <c r="B211" s="161"/>
      <c r="C211" s="162" t="s">
        <v>428</v>
      </c>
      <c r="D211" s="162" t="s">
        <v>126</v>
      </c>
      <c r="E211" s="163" t="s">
        <v>439</v>
      </c>
      <c r="F211" s="164" t="s">
        <v>440</v>
      </c>
      <c r="G211" s="165" t="s">
        <v>404</v>
      </c>
      <c r="H211" s="166">
        <v>2</v>
      </c>
      <c r="I211" s="167">
        <v>4987</v>
      </c>
      <c r="J211" s="167">
        <f>ROUND(I211*H211,2)</f>
        <v>9974</v>
      </c>
      <c r="K211" s="168"/>
      <c r="L211" s="29"/>
      <c r="M211" s="169" t="s">
        <v>1</v>
      </c>
      <c r="N211" s="170" t="s">
        <v>39</v>
      </c>
      <c r="O211" s="171">
        <v>1.3999999999999999</v>
      </c>
      <c r="P211" s="171">
        <f>O211*H211</f>
        <v>2.7999999999999998</v>
      </c>
      <c r="Q211" s="171">
        <v>0.024119999999999999</v>
      </c>
      <c r="R211" s="171">
        <f>Q211*H211</f>
        <v>0.048239999999999998</v>
      </c>
      <c r="S211" s="171">
        <v>0</v>
      </c>
      <c r="T211" s="172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73" t="s">
        <v>191</v>
      </c>
      <c r="AT211" s="173" t="s">
        <v>126</v>
      </c>
      <c r="AU211" s="173" t="s">
        <v>84</v>
      </c>
      <c r="AY211" s="15" t="s">
        <v>124</v>
      </c>
      <c r="BE211" s="174">
        <f>IF(N211="základní",J211,0)</f>
        <v>9974</v>
      </c>
      <c r="BF211" s="174">
        <f>IF(N211="snížená",J211,0)</f>
        <v>0</v>
      </c>
      <c r="BG211" s="174">
        <f>IF(N211="zákl. přenesená",J211,0)</f>
        <v>0</v>
      </c>
      <c r="BH211" s="174">
        <f>IF(N211="sníž. přenesená",J211,0)</f>
        <v>0</v>
      </c>
      <c r="BI211" s="174">
        <f>IF(N211="nulová",J211,0)</f>
        <v>0</v>
      </c>
      <c r="BJ211" s="15" t="s">
        <v>82</v>
      </c>
      <c r="BK211" s="174">
        <f>ROUND(I211*H211,2)</f>
        <v>9974</v>
      </c>
      <c r="BL211" s="15" t="s">
        <v>191</v>
      </c>
      <c r="BM211" s="173" t="s">
        <v>441</v>
      </c>
    </row>
    <row r="212" s="2" customFormat="1" ht="21.75" customHeight="1">
      <c r="A212" s="28"/>
      <c r="B212" s="161"/>
      <c r="C212" s="175" t="s">
        <v>434</v>
      </c>
      <c r="D212" s="175" t="s">
        <v>156</v>
      </c>
      <c r="E212" s="176" t="s">
        <v>443</v>
      </c>
      <c r="F212" s="177" t="s">
        <v>444</v>
      </c>
      <c r="G212" s="178" t="s">
        <v>178</v>
      </c>
      <c r="H212" s="179">
        <v>2</v>
      </c>
      <c r="I212" s="180">
        <v>10658</v>
      </c>
      <c r="J212" s="180">
        <f>ROUND(I212*H212,2)</f>
        <v>21316</v>
      </c>
      <c r="K212" s="181"/>
      <c r="L212" s="182"/>
      <c r="M212" s="183" t="s">
        <v>1</v>
      </c>
      <c r="N212" s="184" t="s">
        <v>39</v>
      </c>
      <c r="O212" s="171">
        <v>0</v>
      </c>
      <c r="P212" s="171">
        <f>O212*H212</f>
        <v>0</v>
      </c>
      <c r="Q212" s="171">
        <v>0.0012999999999999999</v>
      </c>
      <c r="R212" s="171">
        <f>Q212*H212</f>
        <v>0.0025999999999999999</v>
      </c>
      <c r="S212" s="171">
        <v>0</v>
      </c>
      <c r="T212" s="172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73" t="s">
        <v>258</v>
      </c>
      <c r="AT212" s="173" t="s">
        <v>156</v>
      </c>
      <c r="AU212" s="173" t="s">
        <v>84</v>
      </c>
      <c r="AY212" s="15" t="s">
        <v>124</v>
      </c>
      <c r="BE212" s="174">
        <f>IF(N212="základní",J212,0)</f>
        <v>21316</v>
      </c>
      <c r="BF212" s="174">
        <f>IF(N212="snížená",J212,0)</f>
        <v>0</v>
      </c>
      <c r="BG212" s="174">
        <f>IF(N212="zákl. přenesená",J212,0)</f>
        <v>0</v>
      </c>
      <c r="BH212" s="174">
        <f>IF(N212="sníž. přenesená",J212,0)</f>
        <v>0</v>
      </c>
      <c r="BI212" s="174">
        <f>IF(N212="nulová",J212,0)</f>
        <v>0</v>
      </c>
      <c r="BJ212" s="15" t="s">
        <v>82</v>
      </c>
      <c r="BK212" s="174">
        <f>ROUND(I212*H212,2)</f>
        <v>21316</v>
      </c>
      <c r="BL212" s="15" t="s">
        <v>191</v>
      </c>
      <c r="BM212" s="173" t="s">
        <v>445</v>
      </c>
    </row>
    <row r="213" s="2" customFormat="1" ht="16.5" customHeight="1">
      <c r="A213" s="28"/>
      <c r="B213" s="161"/>
      <c r="C213" s="162" t="s">
        <v>438</v>
      </c>
      <c r="D213" s="162" t="s">
        <v>126</v>
      </c>
      <c r="E213" s="163" t="s">
        <v>447</v>
      </c>
      <c r="F213" s="164" t="s">
        <v>448</v>
      </c>
      <c r="G213" s="165" t="s">
        <v>404</v>
      </c>
      <c r="H213" s="166">
        <v>1</v>
      </c>
      <c r="I213" s="167">
        <v>5830</v>
      </c>
      <c r="J213" s="167">
        <f>ROUND(I213*H213,2)</f>
        <v>5830</v>
      </c>
      <c r="K213" s="168"/>
      <c r="L213" s="29"/>
      <c r="M213" s="169" t="s">
        <v>1</v>
      </c>
      <c r="N213" s="170" t="s">
        <v>39</v>
      </c>
      <c r="O213" s="171">
        <v>1.3999999999999999</v>
      </c>
      <c r="P213" s="171">
        <f>O213*H213</f>
        <v>1.3999999999999999</v>
      </c>
      <c r="Q213" s="171">
        <v>0.023230000000000001</v>
      </c>
      <c r="R213" s="171">
        <f>Q213*H213</f>
        <v>0.023230000000000001</v>
      </c>
      <c r="S213" s="171">
        <v>0</v>
      </c>
      <c r="T213" s="172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73" t="s">
        <v>191</v>
      </c>
      <c r="AT213" s="173" t="s">
        <v>126</v>
      </c>
      <c r="AU213" s="173" t="s">
        <v>84</v>
      </c>
      <c r="AY213" s="15" t="s">
        <v>124</v>
      </c>
      <c r="BE213" s="174">
        <f>IF(N213="základní",J213,0)</f>
        <v>5830</v>
      </c>
      <c r="BF213" s="174">
        <f>IF(N213="snížená",J213,0)</f>
        <v>0</v>
      </c>
      <c r="BG213" s="174">
        <f>IF(N213="zákl. přenesená",J213,0)</f>
        <v>0</v>
      </c>
      <c r="BH213" s="174">
        <f>IF(N213="sníž. přenesená",J213,0)</f>
        <v>0</v>
      </c>
      <c r="BI213" s="174">
        <f>IF(N213="nulová",J213,0)</f>
        <v>0</v>
      </c>
      <c r="BJ213" s="15" t="s">
        <v>82</v>
      </c>
      <c r="BK213" s="174">
        <f>ROUND(I213*H213,2)</f>
        <v>5830</v>
      </c>
      <c r="BL213" s="15" t="s">
        <v>191</v>
      </c>
      <c r="BM213" s="173" t="s">
        <v>565</v>
      </c>
    </row>
    <row r="214" s="2" customFormat="1" ht="21.75" customHeight="1">
      <c r="A214" s="28"/>
      <c r="B214" s="161"/>
      <c r="C214" s="162" t="s">
        <v>442</v>
      </c>
      <c r="D214" s="162" t="s">
        <v>126</v>
      </c>
      <c r="E214" s="163" t="s">
        <v>451</v>
      </c>
      <c r="F214" s="164" t="s">
        <v>452</v>
      </c>
      <c r="G214" s="165" t="s">
        <v>404</v>
      </c>
      <c r="H214" s="166">
        <v>1</v>
      </c>
      <c r="I214" s="167">
        <v>3940</v>
      </c>
      <c r="J214" s="167">
        <f>ROUND(I214*H214,2)</f>
        <v>3940</v>
      </c>
      <c r="K214" s="168"/>
      <c r="L214" s="29"/>
      <c r="M214" s="169" t="s">
        <v>1</v>
      </c>
      <c r="N214" s="170" t="s">
        <v>39</v>
      </c>
      <c r="O214" s="171">
        <v>1.2</v>
      </c>
      <c r="P214" s="171">
        <f>O214*H214</f>
        <v>1.2</v>
      </c>
      <c r="Q214" s="171">
        <v>0.02869</v>
      </c>
      <c r="R214" s="171">
        <f>Q214*H214</f>
        <v>0.02869</v>
      </c>
      <c r="S214" s="171">
        <v>0</v>
      </c>
      <c r="T214" s="172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73" t="s">
        <v>191</v>
      </c>
      <c r="AT214" s="173" t="s">
        <v>126</v>
      </c>
      <c r="AU214" s="173" t="s">
        <v>84</v>
      </c>
      <c r="AY214" s="15" t="s">
        <v>124</v>
      </c>
      <c r="BE214" s="174">
        <f>IF(N214="základní",J214,0)</f>
        <v>3940</v>
      </c>
      <c r="BF214" s="174">
        <f>IF(N214="snížená",J214,0)</f>
        <v>0</v>
      </c>
      <c r="BG214" s="174">
        <f>IF(N214="zákl. přenesená",J214,0)</f>
        <v>0</v>
      </c>
      <c r="BH214" s="174">
        <f>IF(N214="sníž. přenesená",J214,0)</f>
        <v>0</v>
      </c>
      <c r="BI214" s="174">
        <f>IF(N214="nulová",J214,0)</f>
        <v>0</v>
      </c>
      <c r="BJ214" s="15" t="s">
        <v>82</v>
      </c>
      <c r="BK214" s="174">
        <f>ROUND(I214*H214,2)</f>
        <v>3940</v>
      </c>
      <c r="BL214" s="15" t="s">
        <v>191</v>
      </c>
      <c r="BM214" s="173" t="s">
        <v>453</v>
      </c>
    </row>
    <row r="215" s="2" customFormat="1" ht="21.75" customHeight="1">
      <c r="A215" s="28"/>
      <c r="B215" s="161"/>
      <c r="C215" s="162" t="s">
        <v>446</v>
      </c>
      <c r="D215" s="162" t="s">
        <v>126</v>
      </c>
      <c r="E215" s="163" t="s">
        <v>455</v>
      </c>
      <c r="F215" s="164" t="s">
        <v>456</v>
      </c>
      <c r="G215" s="165" t="s">
        <v>404</v>
      </c>
      <c r="H215" s="166">
        <v>4</v>
      </c>
      <c r="I215" s="167">
        <v>3340</v>
      </c>
      <c r="J215" s="167">
        <f>ROUND(I215*H215,2)</f>
        <v>13360</v>
      </c>
      <c r="K215" s="168"/>
      <c r="L215" s="29"/>
      <c r="M215" s="169" t="s">
        <v>1</v>
      </c>
      <c r="N215" s="170" t="s">
        <v>39</v>
      </c>
      <c r="O215" s="171">
        <v>1.1000000000000001</v>
      </c>
      <c r="P215" s="171">
        <f>O215*H215</f>
        <v>4.4000000000000004</v>
      </c>
      <c r="Q215" s="171">
        <v>0.018790000000000001</v>
      </c>
      <c r="R215" s="171">
        <f>Q215*H215</f>
        <v>0.075160000000000005</v>
      </c>
      <c r="S215" s="171">
        <v>0</v>
      </c>
      <c r="T215" s="172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73" t="s">
        <v>191</v>
      </c>
      <c r="AT215" s="173" t="s">
        <v>126</v>
      </c>
      <c r="AU215" s="173" t="s">
        <v>84</v>
      </c>
      <c r="AY215" s="15" t="s">
        <v>124</v>
      </c>
      <c r="BE215" s="174">
        <f>IF(N215="základní",J215,0)</f>
        <v>13360</v>
      </c>
      <c r="BF215" s="174">
        <f>IF(N215="snížená",J215,0)</f>
        <v>0</v>
      </c>
      <c r="BG215" s="174">
        <f>IF(N215="zákl. přenesená",J215,0)</f>
        <v>0</v>
      </c>
      <c r="BH215" s="174">
        <f>IF(N215="sníž. přenesená",J215,0)</f>
        <v>0</v>
      </c>
      <c r="BI215" s="174">
        <f>IF(N215="nulová",J215,0)</f>
        <v>0</v>
      </c>
      <c r="BJ215" s="15" t="s">
        <v>82</v>
      </c>
      <c r="BK215" s="174">
        <f>ROUND(I215*H215,2)</f>
        <v>13360</v>
      </c>
      <c r="BL215" s="15" t="s">
        <v>191</v>
      </c>
      <c r="BM215" s="173" t="s">
        <v>457</v>
      </c>
    </row>
    <row r="216" s="2" customFormat="1" ht="21.75" customHeight="1">
      <c r="A216" s="28"/>
      <c r="B216" s="161"/>
      <c r="C216" s="162" t="s">
        <v>450</v>
      </c>
      <c r="D216" s="162" t="s">
        <v>126</v>
      </c>
      <c r="E216" s="163" t="s">
        <v>459</v>
      </c>
      <c r="F216" s="164" t="s">
        <v>566</v>
      </c>
      <c r="G216" s="165" t="s">
        <v>404</v>
      </c>
      <c r="H216" s="166">
        <v>1</v>
      </c>
      <c r="I216" s="167">
        <v>9450</v>
      </c>
      <c r="J216" s="167">
        <f>ROUND(I216*H216,2)</f>
        <v>9450</v>
      </c>
      <c r="K216" s="168"/>
      <c r="L216" s="29"/>
      <c r="M216" s="169" t="s">
        <v>1</v>
      </c>
      <c r="N216" s="170" t="s">
        <v>39</v>
      </c>
      <c r="O216" s="171">
        <v>2.4620000000000002</v>
      </c>
      <c r="P216" s="171">
        <f>O216*H216</f>
        <v>2.4620000000000002</v>
      </c>
      <c r="Q216" s="171">
        <v>0.01779</v>
      </c>
      <c r="R216" s="171">
        <f>Q216*H216</f>
        <v>0.01779</v>
      </c>
      <c r="S216" s="171">
        <v>0</v>
      </c>
      <c r="T216" s="172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73" t="s">
        <v>191</v>
      </c>
      <c r="AT216" s="173" t="s">
        <v>126</v>
      </c>
      <c r="AU216" s="173" t="s">
        <v>84</v>
      </c>
      <c r="AY216" s="15" t="s">
        <v>124</v>
      </c>
      <c r="BE216" s="174">
        <f>IF(N216="základní",J216,0)</f>
        <v>9450</v>
      </c>
      <c r="BF216" s="174">
        <f>IF(N216="snížená",J216,0)</f>
        <v>0</v>
      </c>
      <c r="BG216" s="174">
        <f>IF(N216="zákl. přenesená",J216,0)</f>
        <v>0</v>
      </c>
      <c r="BH216" s="174">
        <f>IF(N216="sníž. přenesená",J216,0)</f>
        <v>0</v>
      </c>
      <c r="BI216" s="174">
        <f>IF(N216="nulová",J216,0)</f>
        <v>0</v>
      </c>
      <c r="BJ216" s="15" t="s">
        <v>82</v>
      </c>
      <c r="BK216" s="174">
        <f>ROUND(I216*H216,2)</f>
        <v>9450</v>
      </c>
      <c r="BL216" s="15" t="s">
        <v>191</v>
      </c>
      <c r="BM216" s="173" t="s">
        <v>461</v>
      </c>
    </row>
    <row r="217" s="2" customFormat="1" ht="21.75" customHeight="1">
      <c r="A217" s="28"/>
      <c r="B217" s="161"/>
      <c r="C217" s="162" t="s">
        <v>454</v>
      </c>
      <c r="D217" s="162" t="s">
        <v>126</v>
      </c>
      <c r="E217" s="163" t="s">
        <v>463</v>
      </c>
      <c r="F217" s="164" t="s">
        <v>464</v>
      </c>
      <c r="G217" s="165" t="s">
        <v>404</v>
      </c>
      <c r="H217" s="166">
        <v>1</v>
      </c>
      <c r="I217" s="167">
        <v>6250</v>
      </c>
      <c r="J217" s="167">
        <f>ROUND(I217*H217,2)</f>
        <v>6250</v>
      </c>
      <c r="K217" s="168"/>
      <c r="L217" s="29"/>
      <c r="M217" s="169" t="s">
        <v>1</v>
      </c>
      <c r="N217" s="170" t="s">
        <v>39</v>
      </c>
      <c r="O217" s="171">
        <v>1.5</v>
      </c>
      <c r="P217" s="171">
        <f>O217*H217</f>
        <v>1.5</v>
      </c>
      <c r="Q217" s="171">
        <v>0.0147</v>
      </c>
      <c r="R217" s="171">
        <f>Q217*H217</f>
        <v>0.0147</v>
      </c>
      <c r="S217" s="171">
        <v>0</v>
      </c>
      <c r="T217" s="172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73" t="s">
        <v>191</v>
      </c>
      <c r="AT217" s="173" t="s">
        <v>126</v>
      </c>
      <c r="AU217" s="173" t="s">
        <v>84</v>
      </c>
      <c r="AY217" s="15" t="s">
        <v>124</v>
      </c>
      <c r="BE217" s="174">
        <f>IF(N217="základní",J217,0)</f>
        <v>6250</v>
      </c>
      <c r="BF217" s="174">
        <f>IF(N217="snížená",J217,0)</f>
        <v>0</v>
      </c>
      <c r="BG217" s="174">
        <f>IF(N217="zákl. přenesená",J217,0)</f>
        <v>0</v>
      </c>
      <c r="BH217" s="174">
        <f>IF(N217="sníž. přenesená",J217,0)</f>
        <v>0</v>
      </c>
      <c r="BI217" s="174">
        <f>IF(N217="nulová",J217,0)</f>
        <v>0</v>
      </c>
      <c r="BJ217" s="15" t="s">
        <v>82</v>
      </c>
      <c r="BK217" s="174">
        <f>ROUND(I217*H217,2)</f>
        <v>6250</v>
      </c>
      <c r="BL217" s="15" t="s">
        <v>191</v>
      </c>
      <c r="BM217" s="173" t="s">
        <v>465</v>
      </c>
    </row>
    <row r="218" s="2" customFormat="1" ht="16.5" customHeight="1">
      <c r="A218" s="28"/>
      <c r="B218" s="161"/>
      <c r="C218" s="162" t="s">
        <v>458</v>
      </c>
      <c r="D218" s="162" t="s">
        <v>126</v>
      </c>
      <c r="E218" s="163" t="s">
        <v>467</v>
      </c>
      <c r="F218" s="164" t="s">
        <v>468</v>
      </c>
      <c r="G218" s="165" t="s">
        <v>178</v>
      </c>
      <c r="H218" s="166">
        <v>1</v>
      </c>
      <c r="I218" s="167">
        <v>1070</v>
      </c>
      <c r="J218" s="167">
        <f>ROUND(I218*H218,2)</f>
        <v>1070</v>
      </c>
      <c r="K218" s="168"/>
      <c r="L218" s="29"/>
      <c r="M218" s="169" t="s">
        <v>1</v>
      </c>
      <c r="N218" s="170" t="s">
        <v>39</v>
      </c>
      <c r="O218" s="171">
        <v>0.32100000000000001</v>
      </c>
      <c r="P218" s="171">
        <f>O218*H218</f>
        <v>0.32100000000000001</v>
      </c>
      <c r="Q218" s="171">
        <v>0.00021000000000000001</v>
      </c>
      <c r="R218" s="171">
        <f>Q218*H218</f>
        <v>0.00021000000000000001</v>
      </c>
      <c r="S218" s="171">
        <v>0</v>
      </c>
      <c r="T218" s="172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73" t="s">
        <v>191</v>
      </c>
      <c r="AT218" s="173" t="s">
        <v>126</v>
      </c>
      <c r="AU218" s="173" t="s">
        <v>84</v>
      </c>
      <c r="AY218" s="15" t="s">
        <v>124</v>
      </c>
      <c r="BE218" s="174">
        <f>IF(N218="základní",J218,0)</f>
        <v>1070</v>
      </c>
      <c r="BF218" s="174">
        <f>IF(N218="snížená",J218,0)</f>
        <v>0</v>
      </c>
      <c r="BG218" s="174">
        <f>IF(N218="zákl. přenesená",J218,0)</f>
        <v>0</v>
      </c>
      <c r="BH218" s="174">
        <f>IF(N218="sníž. přenesená",J218,0)</f>
        <v>0</v>
      </c>
      <c r="BI218" s="174">
        <f>IF(N218="nulová",J218,0)</f>
        <v>0</v>
      </c>
      <c r="BJ218" s="15" t="s">
        <v>82</v>
      </c>
      <c r="BK218" s="174">
        <f>ROUND(I218*H218,2)</f>
        <v>1070</v>
      </c>
      <c r="BL218" s="15" t="s">
        <v>191</v>
      </c>
      <c r="BM218" s="173" t="s">
        <v>469</v>
      </c>
    </row>
    <row r="219" s="2" customFormat="1" ht="21.75" customHeight="1">
      <c r="A219" s="28"/>
      <c r="B219" s="161"/>
      <c r="C219" s="162" t="s">
        <v>462</v>
      </c>
      <c r="D219" s="162" t="s">
        <v>126</v>
      </c>
      <c r="E219" s="163" t="s">
        <v>471</v>
      </c>
      <c r="F219" s="164" t="s">
        <v>472</v>
      </c>
      <c r="G219" s="165" t="s">
        <v>404</v>
      </c>
      <c r="H219" s="166">
        <v>17</v>
      </c>
      <c r="I219" s="167">
        <v>220</v>
      </c>
      <c r="J219" s="167">
        <f>ROUND(I219*H219,2)</f>
        <v>3740</v>
      </c>
      <c r="K219" s="168"/>
      <c r="L219" s="29"/>
      <c r="M219" s="169" t="s">
        <v>1</v>
      </c>
      <c r="N219" s="170" t="s">
        <v>39</v>
      </c>
      <c r="O219" s="171">
        <v>0.22700000000000001</v>
      </c>
      <c r="P219" s="171">
        <f>O219*H219</f>
        <v>3.859</v>
      </c>
      <c r="Q219" s="171">
        <v>0.00029999999999999997</v>
      </c>
      <c r="R219" s="171">
        <f>Q219*H219</f>
        <v>0.0050999999999999995</v>
      </c>
      <c r="S219" s="171">
        <v>0</v>
      </c>
      <c r="T219" s="172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73" t="s">
        <v>191</v>
      </c>
      <c r="AT219" s="173" t="s">
        <v>126</v>
      </c>
      <c r="AU219" s="173" t="s">
        <v>84</v>
      </c>
      <c r="AY219" s="15" t="s">
        <v>124</v>
      </c>
      <c r="BE219" s="174">
        <f>IF(N219="základní",J219,0)</f>
        <v>3740</v>
      </c>
      <c r="BF219" s="174">
        <f>IF(N219="snížená",J219,0)</f>
        <v>0</v>
      </c>
      <c r="BG219" s="174">
        <f>IF(N219="zákl. přenesená",J219,0)</f>
        <v>0</v>
      </c>
      <c r="BH219" s="174">
        <f>IF(N219="sníž. přenesená",J219,0)</f>
        <v>0</v>
      </c>
      <c r="BI219" s="174">
        <f>IF(N219="nulová",J219,0)</f>
        <v>0</v>
      </c>
      <c r="BJ219" s="15" t="s">
        <v>82</v>
      </c>
      <c r="BK219" s="174">
        <f>ROUND(I219*H219,2)</f>
        <v>3740</v>
      </c>
      <c r="BL219" s="15" t="s">
        <v>191</v>
      </c>
      <c r="BM219" s="173" t="s">
        <v>473</v>
      </c>
    </row>
    <row r="220" s="2" customFormat="1" ht="21.75" customHeight="1">
      <c r="A220" s="28"/>
      <c r="B220" s="161"/>
      <c r="C220" s="162" t="s">
        <v>466</v>
      </c>
      <c r="D220" s="162" t="s">
        <v>126</v>
      </c>
      <c r="E220" s="163" t="s">
        <v>475</v>
      </c>
      <c r="F220" s="164" t="s">
        <v>476</v>
      </c>
      <c r="G220" s="165" t="s">
        <v>404</v>
      </c>
      <c r="H220" s="166">
        <v>1</v>
      </c>
      <c r="I220" s="167">
        <v>2160</v>
      </c>
      <c r="J220" s="167">
        <f>ROUND(I220*H220,2)</f>
        <v>2160</v>
      </c>
      <c r="K220" s="168"/>
      <c r="L220" s="29"/>
      <c r="M220" s="169" t="s">
        <v>1</v>
      </c>
      <c r="N220" s="170" t="s">
        <v>39</v>
      </c>
      <c r="O220" s="171">
        <v>0.20000000000000001</v>
      </c>
      <c r="P220" s="171">
        <f>O220*H220</f>
        <v>0.20000000000000001</v>
      </c>
      <c r="Q220" s="171">
        <v>0.0019599999999999999</v>
      </c>
      <c r="R220" s="171">
        <f>Q220*H220</f>
        <v>0.0019599999999999999</v>
      </c>
      <c r="S220" s="171">
        <v>0</v>
      </c>
      <c r="T220" s="172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73" t="s">
        <v>191</v>
      </c>
      <c r="AT220" s="173" t="s">
        <v>126</v>
      </c>
      <c r="AU220" s="173" t="s">
        <v>84</v>
      </c>
      <c r="AY220" s="15" t="s">
        <v>124</v>
      </c>
      <c r="BE220" s="174">
        <f>IF(N220="základní",J220,0)</f>
        <v>2160</v>
      </c>
      <c r="BF220" s="174">
        <f>IF(N220="snížená",J220,0)</f>
        <v>0</v>
      </c>
      <c r="BG220" s="174">
        <f>IF(N220="zákl. přenesená",J220,0)</f>
        <v>0</v>
      </c>
      <c r="BH220" s="174">
        <f>IF(N220="sníž. přenesená",J220,0)</f>
        <v>0</v>
      </c>
      <c r="BI220" s="174">
        <f>IF(N220="nulová",J220,0)</f>
        <v>0</v>
      </c>
      <c r="BJ220" s="15" t="s">
        <v>82</v>
      </c>
      <c r="BK220" s="174">
        <f>ROUND(I220*H220,2)</f>
        <v>2160</v>
      </c>
      <c r="BL220" s="15" t="s">
        <v>191</v>
      </c>
      <c r="BM220" s="173" t="s">
        <v>477</v>
      </c>
    </row>
    <row r="221" s="2" customFormat="1" ht="21.75" customHeight="1">
      <c r="A221" s="28"/>
      <c r="B221" s="161"/>
      <c r="C221" s="162" t="s">
        <v>470</v>
      </c>
      <c r="D221" s="162" t="s">
        <v>126</v>
      </c>
      <c r="E221" s="163" t="s">
        <v>479</v>
      </c>
      <c r="F221" s="164" t="s">
        <v>480</v>
      </c>
      <c r="G221" s="165" t="s">
        <v>404</v>
      </c>
      <c r="H221" s="166">
        <v>1</v>
      </c>
      <c r="I221" s="167">
        <v>2440</v>
      </c>
      <c r="J221" s="167">
        <f>ROUND(I221*H221,2)</f>
        <v>2440</v>
      </c>
      <c r="K221" s="168"/>
      <c r="L221" s="29"/>
      <c r="M221" s="169" t="s">
        <v>1</v>
      </c>
      <c r="N221" s="170" t="s">
        <v>39</v>
      </c>
      <c r="O221" s="171">
        <v>0.20000000000000001</v>
      </c>
      <c r="P221" s="171">
        <f>O221*H221</f>
        <v>0.20000000000000001</v>
      </c>
      <c r="Q221" s="171">
        <v>0.0018</v>
      </c>
      <c r="R221" s="171">
        <f>Q221*H221</f>
        <v>0.0018</v>
      </c>
      <c r="S221" s="171">
        <v>0</v>
      </c>
      <c r="T221" s="172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73" t="s">
        <v>191</v>
      </c>
      <c r="AT221" s="173" t="s">
        <v>126</v>
      </c>
      <c r="AU221" s="173" t="s">
        <v>84</v>
      </c>
      <c r="AY221" s="15" t="s">
        <v>124</v>
      </c>
      <c r="BE221" s="174">
        <f>IF(N221="základní",J221,0)</f>
        <v>2440</v>
      </c>
      <c r="BF221" s="174">
        <f>IF(N221="snížená",J221,0)</f>
        <v>0</v>
      </c>
      <c r="BG221" s="174">
        <f>IF(N221="zákl. přenesená",J221,0)</f>
        <v>0</v>
      </c>
      <c r="BH221" s="174">
        <f>IF(N221="sníž. přenesená",J221,0)</f>
        <v>0</v>
      </c>
      <c r="BI221" s="174">
        <f>IF(N221="nulová",J221,0)</f>
        <v>0</v>
      </c>
      <c r="BJ221" s="15" t="s">
        <v>82</v>
      </c>
      <c r="BK221" s="174">
        <f>ROUND(I221*H221,2)</f>
        <v>2440</v>
      </c>
      <c r="BL221" s="15" t="s">
        <v>191</v>
      </c>
      <c r="BM221" s="173" t="s">
        <v>481</v>
      </c>
    </row>
    <row r="222" s="2" customFormat="1" ht="21.75" customHeight="1">
      <c r="A222" s="28"/>
      <c r="B222" s="161"/>
      <c r="C222" s="162" t="s">
        <v>474</v>
      </c>
      <c r="D222" s="162" t="s">
        <v>126</v>
      </c>
      <c r="E222" s="163" t="s">
        <v>483</v>
      </c>
      <c r="F222" s="164" t="s">
        <v>484</v>
      </c>
      <c r="G222" s="165" t="s">
        <v>404</v>
      </c>
      <c r="H222" s="166">
        <v>4</v>
      </c>
      <c r="I222" s="167">
        <v>4092</v>
      </c>
      <c r="J222" s="167">
        <f>ROUND(I222*H222,2)</f>
        <v>16368</v>
      </c>
      <c r="K222" s="168"/>
      <c r="L222" s="29"/>
      <c r="M222" s="169" t="s">
        <v>1</v>
      </c>
      <c r="N222" s="170" t="s">
        <v>39</v>
      </c>
      <c r="O222" s="171">
        <v>0.20000000000000001</v>
      </c>
      <c r="P222" s="171">
        <f>O222*H222</f>
        <v>0.80000000000000004</v>
      </c>
      <c r="Q222" s="171">
        <v>0.0018</v>
      </c>
      <c r="R222" s="171">
        <f>Q222*H222</f>
        <v>0.0071999999999999998</v>
      </c>
      <c r="S222" s="171">
        <v>0</v>
      </c>
      <c r="T222" s="172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73" t="s">
        <v>191</v>
      </c>
      <c r="AT222" s="173" t="s">
        <v>126</v>
      </c>
      <c r="AU222" s="173" t="s">
        <v>84</v>
      </c>
      <c r="AY222" s="15" t="s">
        <v>124</v>
      </c>
      <c r="BE222" s="174">
        <f>IF(N222="základní",J222,0)</f>
        <v>16368</v>
      </c>
      <c r="BF222" s="174">
        <f>IF(N222="snížená",J222,0)</f>
        <v>0</v>
      </c>
      <c r="BG222" s="174">
        <f>IF(N222="zákl. přenesená",J222,0)</f>
        <v>0</v>
      </c>
      <c r="BH222" s="174">
        <f>IF(N222="sníž. přenesená",J222,0)</f>
        <v>0</v>
      </c>
      <c r="BI222" s="174">
        <f>IF(N222="nulová",J222,0)</f>
        <v>0</v>
      </c>
      <c r="BJ222" s="15" t="s">
        <v>82</v>
      </c>
      <c r="BK222" s="174">
        <f>ROUND(I222*H222,2)</f>
        <v>16368</v>
      </c>
      <c r="BL222" s="15" t="s">
        <v>191</v>
      </c>
      <c r="BM222" s="173" t="s">
        <v>567</v>
      </c>
    </row>
    <row r="223" s="2" customFormat="1" ht="16.5" customHeight="1">
      <c r="A223" s="28"/>
      <c r="B223" s="161"/>
      <c r="C223" s="162" t="s">
        <v>478</v>
      </c>
      <c r="D223" s="162" t="s">
        <v>126</v>
      </c>
      <c r="E223" s="163" t="s">
        <v>487</v>
      </c>
      <c r="F223" s="164" t="s">
        <v>488</v>
      </c>
      <c r="G223" s="165" t="s">
        <v>404</v>
      </c>
      <c r="H223" s="166">
        <v>1</v>
      </c>
      <c r="I223" s="167">
        <v>2530</v>
      </c>
      <c r="J223" s="167">
        <f>ROUND(I223*H223,2)</f>
        <v>2530</v>
      </c>
      <c r="K223" s="168"/>
      <c r="L223" s="29"/>
      <c r="M223" s="169" t="s">
        <v>1</v>
      </c>
      <c r="N223" s="170" t="s">
        <v>39</v>
      </c>
      <c r="O223" s="171">
        <v>0.20000000000000001</v>
      </c>
      <c r="P223" s="171">
        <f>O223*H223</f>
        <v>0.20000000000000001</v>
      </c>
      <c r="Q223" s="171">
        <v>0.0018400000000000001</v>
      </c>
      <c r="R223" s="171">
        <f>Q223*H223</f>
        <v>0.0018400000000000001</v>
      </c>
      <c r="S223" s="171">
        <v>0</v>
      </c>
      <c r="T223" s="172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73" t="s">
        <v>191</v>
      </c>
      <c r="AT223" s="173" t="s">
        <v>126</v>
      </c>
      <c r="AU223" s="173" t="s">
        <v>84</v>
      </c>
      <c r="AY223" s="15" t="s">
        <v>124</v>
      </c>
      <c r="BE223" s="174">
        <f>IF(N223="základní",J223,0)</f>
        <v>2530</v>
      </c>
      <c r="BF223" s="174">
        <f>IF(N223="snížená",J223,0)</f>
        <v>0</v>
      </c>
      <c r="BG223" s="174">
        <f>IF(N223="zákl. přenesená",J223,0)</f>
        <v>0</v>
      </c>
      <c r="BH223" s="174">
        <f>IF(N223="sníž. přenesená",J223,0)</f>
        <v>0</v>
      </c>
      <c r="BI223" s="174">
        <f>IF(N223="nulová",J223,0)</f>
        <v>0</v>
      </c>
      <c r="BJ223" s="15" t="s">
        <v>82</v>
      </c>
      <c r="BK223" s="174">
        <f>ROUND(I223*H223,2)</f>
        <v>2530</v>
      </c>
      <c r="BL223" s="15" t="s">
        <v>191</v>
      </c>
      <c r="BM223" s="173" t="s">
        <v>489</v>
      </c>
    </row>
    <row r="224" s="2" customFormat="1" ht="16.5" customHeight="1">
      <c r="A224" s="28"/>
      <c r="B224" s="161"/>
      <c r="C224" s="162" t="s">
        <v>482</v>
      </c>
      <c r="D224" s="162" t="s">
        <v>126</v>
      </c>
      <c r="E224" s="163" t="s">
        <v>491</v>
      </c>
      <c r="F224" s="164" t="s">
        <v>492</v>
      </c>
      <c r="G224" s="165" t="s">
        <v>404</v>
      </c>
      <c r="H224" s="166">
        <v>1</v>
      </c>
      <c r="I224" s="167">
        <v>296</v>
      </c>
      <c r="J224" s="167">
        <f>ROUND(I224*H224,2)</f>
        <v>296</v>
      </c>
      <c r="K224" s="168"/>
      <c r="L224" s="29"/>
      <c r="M224" s="169" t="s">
        <v>1</v>
      </c>
      <c r="N224" s="170" t="s">
        <v>39</v>
      </c>
      <c r="O224" s="171">
        <v>0.51700000000000002</v>
      </c>
      <c r="P224" s="171">
        <f>O224*H224</f>
        <v>0.51700000000000002</v>
      </c>
      <c r="Q224" s="171">
        <v>0.00012</v>
      </c>
      <c r="R224" s="171">
        <f>Q224*H224</f>
        <v>0.00012</v>
      </c>
      <c r="S224" s="171">
        <v>0</v>
      </c>
      <c r="T224" s="172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73" t="s">
        <v>191</v>
      </c>
      <c r="AT224" s="173" t="s">
        <v>126</v>
      </c>
      <c r="AU224" s="173" t="s">
        <v>84</v>
      </c>
      <c r="AY224" s="15" t="s">
        <v>124</v>
      </c>
      <c r="BE224" s="174">
        <f>IF(N224="základní",J224,0)</f>
        <v>296</v>
      </c>
      <c r="BF224" s="174">
        <f>IF(N224="snížená",J224,0)</f>
        <v>0</v>
      </c>
      <c r="BG224" s="174">
        <f>IF(N224="zákl. přenesená",J224,0)</f>
        <v>0</v>
      </c>
      <c r="BH224" s="174">
        <f>IF(N224="sníž. přenesená",J224,0)</f>
        <v>0</v>
      </c>
      <c r="BI224" s="174">
        <f>IF(N224="nulová",J224,0)</f>
        <v>0</v>
      </c>
      <c r="BJ224" s="15" t="s">
        <v>82</v>
      </c>
      <c r="BK224" s="174">
        <f>ROUND(I224*H224,2)</f>
        <v>296</v>
      </c>
      <c r="BL224" s="15" t="s">
        <v>191</v>
      </c>
      <c r="BM224" s="173" t="s">
        <v>568</v>
      </c>
    </row>
    <row r="225" s="2" customFormat="1" ht="21.75" customHeight="1">
      <c r="A225" s="28"/>
      <c r="B225" s="161"/>
      <c r="C225" s="175" t="s">
        <v>486</v>
      </c>
      <c r="D225" s="175" t="s">
        <v>156</v>
      </c>
      <c r="E225" s="176" t="s">
        <v>495</v>
      </c>
      <c r="F225" s="177" t="s">
        <v>496</v>
      </c>
      <c r="G225" s="178" t="s">
        <v>178</v>
      </c>
      <c r="H225" s="179">
        <v>1</v>
      </c>
      <c r="I225" s="180">
        <v>6170</v>
      </c>
      <c r="J225" s="180">
        <f>ROUND(I225*H225,2)</f>
        <v>6170</v>
      </c>
      <c r="K225" s="181"/>
      <c r="L225" s="182"/>
      <c r="M225" s="183" t="s">
        <v>1</v>
      </c>
      <c r="N225" s="184" t="s">
        <v>39</v>
      </c>
      <c r="O225" s="171">
        <v>0</v>
      </c>
      <c r="P225" s="171">
        <f>O225*H225</f>
        <v>0</v>
      </c>
      <c r="Q225" s="171">
        <v>0.0032399999999999998</v>
      </c>
      <c r="R225" s="171">
        <f>Q225*H225</f>
        <v>0.0032399999999999998</v>
      </c>
      <c r="S225" s="171">
        <v>0</v>
      </c>
      <c r="T225" s="172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73" t="s">
        <v>258</v>
      </c>
      <c r="AT225" s="173" t="s">
        <v>156</v>
      </c>
      <c r="AU225" s="173" t="s">
        <v>84</v>
      </c>
      <c r="AY225" s="15" t="s">
        <v>124</v>
      </c>
      <c r="BE225" s="174">
        <f>IF(N225="základní",J225,0)</f>
        <v>6170</v>
      </c>
      <c r="BF225" s="174">
        <f>IF(N225="snížená",J225,0)</f>
        <v>0</v>
      </c>
      <c r="BG225" s="174">
        <f>IF(N225="zákl. přenesená",J225,0)</f>
        <v>0</v>
      </c>
      <c r="BH225" s="174">
        <f>IF(N225="sníž. přenesená",J225,0)</f>
        <v>0</v>
      </c>
      <c r="BI225" s="174">
        <f>IF(N225="nulová",J225,0)</f>
        <v>0</v>
      </c>
      <c r="BJ225" s="15" t="s">
        <v>82</v>
      </c>
      <c r="BK225" s="174">
        <f>ROUND(I225*H225,2)</f>
        <v>6170</v>
      </c>
      <c r="BL225" s="15" t="s">
        <v>191</v>
      </c>
      <c r="BM225" s="173" t="s">
        <v>569</v>
      </c>
    </row>
    <row r="226" s="2" customFormat="1" ht="16.5" customHeight="1">
      <c r="A226" s="28"/>
      <c r="B226" s="161"/>
      <c r="C226" s="162" t="s">
        <v>490</v>
      </c>
      <c r="D226" s="162" t="s">
        <v>126</v>
      </c>
      <c r="E226" s="163" t="s">
        <v>499</v>
      </c>
      <c r="F226" s="164" t="s">
        <v>500</v>
      </c>
      <c r="G226" s="165" t="s">
        <v>178</v>
      </c>
      <c r="H226" s="166">
        <v>2</v>
      </c>
      <c r="I226" s="167">
        <v>385</v>
      </c>
      <c r="J226" s="167">
        <f>ROUND(I226*H226,2)</f>
        <v>770</v>
      </c>
      <c r="K226" s="168"/>
      <c r="L226" s="29"/>
      <c r="M226" s="169" t="s">
        <v>1</v>
      </c>
      <c r="N226" s="170" t="s">
        <v>39</v>
      </c>
      <c r="O226" s="171">
        <v>0.71099999999999997</v>
      </c>
      <c r="P226" s="171">
        <f>O226*H226</f>
        <v>1.4219999999999999</v>
      </c>
      <c r="Q226" s="171">
        <v>0.00012</v>
      </c>
      <c r="R226" s="171">
        <f>Q226*H226</f>
        <v>0.00024000000000000001</v>
      </c>
      <c r="S226" s="171">
        <v>0</v>
      </c>
      <c r="T226" s="172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73" t="s">
        <v>191</v>
      </c>
      <c r="AT226" s="173" t="s">
        <v>126</v>
      </c>
      <c r="AU226" s="173" t="s">
        <v>84</v>
      </c>
      <c r="AY226" s="15" t="s">
        <v>124</v>
      </c>
      <c r="BE226" s="174">
        <f>IF(N226="základní",J226,0)</f>
        <v>770</v>
      </c>
      <c r="BF226" s="174">
        <f>IF(N226="snížená",J226,0)</f>
        <v>0</v>
      </c>
      <c r="BG226" s="174">
        <f>IF(N226="zákl. přenesená",J226,0)</f>
        <v>0</v>
      </c>
      <c r="BH226" s="174">
        <f>IF(N226="sníž. přenesená",J226,0)</f>
        <v>0</v>
      </c>
      <c r="BI226" s="174">
        <f>IF(N226="nulová",J226,0)</f>
        <v>0</v>
      </c>
      <c r="BJ226" s="15" t="s">
        <v>82</v>
      </c>
      <c r="BK226" s="174">
        <f>ROUND(I226*H226,2)</f>
        <v>770</v>
      </c>
      <c r="BL226" s="15" t="s">
        <v>191</v>
      </c>
      <c r="BM226" s="173" t="s">
        <v>570</v>
      </c>
    </row>
    <row r="227" s="2" customFormat="1" ht="16.5" customHeight="1">
      <c r="A227" s="28"/>
      <c r="B227" s="161"/>
      <c r="C227" s="175" t="s">
        <v>494</v>
      </c>
      <c r="D227" s="175" t="s">
        <v>156</v>
      </c>
      <c r="E227" s="176" t="s">
        <v>503</v>
      </c>
      <c r="F227" s="177" t="s">
        <v>504</v>
      </c>
      <c r="G227" s="178" t="s">
        <v>178</v>
      </c>
      <c r="H227" s="179">
        <v>2</v>
      </c>
      <c r="I227" s="180">
        <v>5360</v>
      </c>
      <c r="J227" s="180">
        <f>ROUND(I227*H227,2)</f>
        <v>10720</v>
      </c>
      <c r="K227" s="181"/>
      <c r="L227" s="182"/>
      <c r="M227" s="183" t="s">
        <v>1</v>
      </c>
      <c r="N227" s="184" t="s">
        <v>39</v>
      </c>
      <c r="O227" s="171">
        <v>0</v>
      </c>
      <c r="P227" s="171">
        <f>O227*H227</f>
        <v>0</v>
      </c>
      <c r="Q227" s="171">
        <v>0.0026199999999999999</v>
      </c>
      <c r="R227" s="171">
        <f>Q227*H227</f>
        <v>0.0052399999999999999</v>
      </c>
      <c r="S227" s="171">
        <v>0</v>
      </c>
      <c r="T227" s="172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73" t="s">
        <v>258</v>
      </c>
      <c r="AT227" s="173" t="s">
        <v>156</v>
      </c>
      <c r="AU227" s="173" t="s">
        <v>84</v>
      </c>
      <c r="AY227" s="15" t="s">
        <v>124</v>
      </c>
      <c r="BE227" s="174">
        <f>IF(N227="základní",J227,0)</f>
        <v>10720</v>
      </c>
      <c r="BF227" s="174">
        <f>IF(N227="snížená",J227,0)</f>
        <v>0</v>
      </c>
      <c r="BG227" s="174">
        <f>IF(N227="zákl. přenesená",J227,0)</f>
        <v>0</v>
      </c>
      <c r="BH227" s="174">
        <f>IF(N227="sníž. přenesená",J227,0)</f>
        <v>0</v>
      </c>
      <c r="BI227" s="174">
        <f>IF(N227="nulová",J227,0)</f>
        <v>0</v>
      </c>
      <c r="BJ227" s="15" t="s">
        <v>82</v>
      </c>
      <c r="BK227" s="174">
        <f>ROUND(I227*H227,2)</f>
        <v>10720</v>
      </c>
      <c r="BL227" s="15" t="s">
        <v>191</v>
      </c>
      <c r="BM227" s="173" t="s">
        <v>571</v>
      </c>
    </row>
    <row r="228" s="2" customFormat="1" ht="16.5" customHeight="1">
      <c r="A228" s="28"/>
      <c r="B228" s="161"/>
      <c r="C228" s="162" t="s">
        <v>498</v>
      </c>
      <c r="D228" s="162" t="s">
        <v>126</v>
      </c>
      <c r="E228" s="163" t="s">
        <v>507</v>
      </c>
      <c r="F228" s="164" t="s">
        <v>508</v>
      </c>
      <c r="G228" s="165" t="s">
        <v>178</v>
      </c>
      <c r="H228" s="166">
        <v>4</v>
      </c>
      <c r="I228" s="167">
        <v>604</v>
      </c>
      <c r="J228" s="167">
        <f>ROUND(I228*H228,2)</f>
        <v>2416</v>
      </c>
      <c r="K228" s="168"/>
      <c r="L228" s="29"/>
      <c r="M228" s="169" t="s">
        <v>1</v>
      </c>
      <c r="N228" s="170" t="s">
        <v>39</v>
      </c>
      <c r="O228" s="171">
        <v>0.246</v>
      </c>
      <c r="P228" s="171">
        <f>O228*H228</f>
        <v>0.98399999999999999</v>
      </c>
      <c r="Q228" s="171">
        <v>0.00051999999999999995</v>
      </c>
      <c r="R228" s="171">
        <f>Q228*H228</f>
        <v>0.0020799999999999998</v>
      </c>
      <c r="S228" s="171">
        <v>0</v>
      </c>
      <c r="T228" s="172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73" t="s">
        <v>191</v>
      </c>
      <c r="AT228" s="173" t="s">
        <v>126</v>
      </c>
      <c r="AU228" s="173" t="s">
        <v>84</v>
      </c>
      <c r="AY228" s="15" t="s">
        <v>124</v>
      </c>
      <c r="BE228" s="174">
        <f>IF(N228="základní",J228,0)</f>
        <v>2416</v>
      </c>
      <c r="BF228" s="174">
        <f>IF(N228="snížená",J228,0)</f>
        <v>0</v>
      </c>
      <c r="BG228" s="174">
        <f>IF(N228="zákl. přenesená",J228,0)</f>
        <v>0</v>
      </c>
      <c r="BH228" s="174">
        <f>IF(N228="sníž. přenesená",J228,0)</f>
        <v>0</v>
      </c>
      <c r="BI228" s="174">
        <f>IF(N228="nulová",J228,0)</f>
        <v>0</v>
      </c>
      <c r="BJ228" s="15" t="s">
        <v>82</v>
      </c>
      <c r="BK228" s="174">
        <f>ROUND(I228*H228,2)</f>
        <v>2416</v>
      </c>
      <c r="BL228" s="15" t="s">
        <v>191</v>
      </c>
      <c r="BM228" s="173" t="s">
        <v>572</v>
      </c>
    </row>
    <row r="229" s="2" customFormat="1" ht="16.5" customHeight="1">
      <c r="A229" s="28"/>
      <c r="B229" s="161"/>
      <c r="C229" s="162" t="s">
        <v>502</v>
      </c>
      <c r="D229" s="162" t="s">
        <v>126</v>
      </c>
      <c r="E229" s="163" t="s">
        <v>511</v>
      </c>
      <c r="F229" s="164" t="s">
        <v>512</v>
      </c>
      <c r="G229" s="165" t="s">
        <v>178</v>
      </c>
      <c r="H229" s="166">
        <v>1</v>
      </c>
      <c r="I229" s="167">
        <v>349</v>
      </c>
      <c r="J229" s="167">
        <f>ROUND(I229*H229,2)</f>
        <v>349</v>
      </c>
      <c r="K229" s="168"/>
      <c r="L229" s="29"/>
      <c r="M229" s="169" t="s">
        <v>1</v>
      </c>
      <c r="N229" s="170" t="s">
        <v>39</v>
      </c>
      <c r="O229" s="171">
        <v>0.113</v>
      </c>
      <c r="P229" s="171">
        <f>O229*H229</f>
        <v>0.113</v>
      </c>
      <c r="Q229" s="171">
        <v>0.00027999999999999998</v>
      </c>
      <c r="R229" s="171">
        <f>Q229*H229</f>
        <v>0.00027999999999999998</v>
      </c>
      <c r="S229" s="171">
        <v>0</v>
      </c>
      <c r="T229" s="172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73" t="s">
        <v>191</v>
      </c>
      <c r="AT229" s="173" t="s">
        <v>126</v>
      </c>
      <c r="AU229" s="173" t="s">
        <v>84</v>
      </c>
      <c r="AY229" s="15" t="s">
        <v>124</v>
      </c>
      <c r="BE229" s="174">
        <f>IF(N229="základní",J229,0)</f>
        <v>349</v>
      </c>
      <c r="BF229" s="174">
        <f>IF(N229="snížená",J229,0)</f>
        <v>0</v>
      </c>
      <c r="BG229" s="174">
        <f>IF(N229="zákl. přenesená",J229,0)</f>
        <v>0</v>
      </c>
      <c r="BH229" s="174">
        <f>IF(N229="sníž. přenesená",J229,0)</f>
        <v>0</v>
      </c>
      <c r="BI229" s="174">
        <f>IF(N229="nulová",J229,0)</f>
        <v>0</v>
      </c>
      <c r="BJ229" s="15" t="s">
        <v>82</v>
      </c>
      <c r="BK229" s="174">
        <f>ROUND(I229*H229,2)</f>
        <v>349</v>
      </c>
      <c r="BL229" s="15" t="s">
        <v>191</v>
      </c>
      <c r="BM229" s="173" t="s">
        <v>573</v>
      </c>
    </row>
    <row r="230" s="2" customFormat="1" ht="16.5" customHeight="1">
      <c r="A230" s="28"/>
      <c r="B230" s="161"/>
      <c r="C230" s="162" t="s">
        <v>506</v>
      </c>
      <c r="D230" s="162" t="s">
        <v>126</v>
      </c>
      <c r="E230" s="163" t="s">
        <v>515</v>
      </c>
      <c r="F230" s="164" t="s">
        <v>516</v>
      </c>
      <c r="G230" s="165" t="s">
        <v>178</v>
      </c>
      <c r="H230" s="166">
        <v>4</v>
      </c>
      <c r="I230" s="167">
        <v>598</v>
      </c>
      <c r="J230" s="167">
        <f>ROUND(I230*H230,2)</f>
        <v>2392</v>
      </c>
      <c r="K230" s="168"/>
      <c r="L230" s="29"/>
      <c r="M230" s="169" t="s">
        <v>1</v>
      </c>
      <c r="N230" s="170" t="s">
        <v>39</v>
      </c>
      <c r="O230" s="171">
        <v>0.021000000000000001</v>
      </c>
      <c r="P230" s="171">
        <f>O230*H230</f>
        <v>0.084000000000000005</v>
      </c>
      <c r="Q230" s="171">
        <v>0.00031</v>
      </c>
      <c r="R230" s="171">
        <f>Q230*H230</f>
        <v>0.00124</v>
      </c>
      <c r="S230" s="171">
        <v>0</v>
      </c>
      <c r="T230" s="172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73" t="s">
        <v>191</v>
      </c>
      <c r="AT230" s="173" t="s">
        <v>126</v>
      </c>
      <c r="AU230" s="173" t="s">
        <v>84</v>
      </c>
      <c r="AY230" s="15" t="s">
        <v>124</v>
      </c>
      <c r="BE230" s="174">
        <f>IF(N230="základní",J230,0)</f>
        <v>2392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15" t="s">
        <v>82</v>
      </c>
      <c r="BK230" s="174">
        <f>ROUND(I230*H230,2)</f>
        <v>2392</v>
      </c>
      <c r="BL230" s="15" t="s">
        <v>191</v>
      </c>
      <c r="BM230" s="173" t="s">
        <v>517</v>
      </c>
    </row>
    <row r="231" s="2" customFormat="1" ht="21.75" customHeight="1">
      <c r="A231" s="28"/>
      <c r="B231" s="161"/>
      <c r="C231" s="162" t="s">
        <v>510</v>
      </c>
      <c r="D231" s="162" t="s">
        <v>126</v>
      </c>
      <c r="E231" s="163" t="s">
        <v>519</v>
      </c>
      <c r="F231" s="164" t="s">
        <v>520</v>
      </c>
      <c r="G231" s="165" t="s">
        <v>313</v>
      </c>
      <c r="H231" s="166">
        <v>1256.4100000000001</v>
      </c>
      <c r="I231" s="167">
        <v>0.20999999999999999</v>
      </c>
      <c r="J231" s="167">
        <f>ROUND(I231*H231,2)</f>
        <v>263.85000000000002</v>
      </c>
      <c r="K231" s="168"/>
      <c r="L231" s="29"/>
      <c r="M231" s="169" t="s">
        <v>1</v>
      </c>
      <c r="N231" s="170" t="s">
        <v>39</v>
      </c>
      <c r="O231" s="171">
        <v>0</v>
      </c>
      <c r="P231" s="171">
        <f>O231*H231</f>
        <v>0</v>
      </c>
      <c r="Q231" s="171">
        <v>0</v>
      </c>
      <c r="R231" s="171">
        <f>Q231*H231</f>
        <v>0</v>
      </c>
      <c r="S231" s="171">
        <v>0</v>
      </c>
      <c r="T231" s="172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73" t="s">
        <v>191</v>
      </c>
      <c r="AT231" s="173" t="s">
        <v>126</v>
      </c>
      <c r="AU231" s="173" t="s">
        <v>84</v>
      </c>
      <c r="AY231" s="15" t="s">
        <v>124</v>
      </c>
      <c r="BE231" s="174">
        <f>IF(N231="základní",J231,0)</f>
        <v>263.85000000000002</v>
      </c>
      <c r="BF231" s="174">
        <f>IF(N231="snížená",J231,0)</f>
        <v>0</v>
      </c>
      <c r="BG231" s="174">
        <f>IF(N231="zákl. přenesená",J231,0)</f>
        <v>0</v>
      </c>
      <c r="BH231" s="174">
        <f>IF(N231="sníž. přenesená",J231,0)</f>
        <v>0</v>
      </c>
      <c r="BI231" s="174">
        <f>IF(N231="nulová",J231,0)</f>
        <v>0</v>
      </c>
      <c r="BJ231" s="15" t="s">
        <v>82</v>
      </c>
      <c r="BK231" s="174">
        <f>ROUND(I231*H231,2)</f>
        <v>263.85000000000002</v>
      </c>
      <c r="BL231" s="15" t="s">
        <v>191</v>
      </c>
      <c r="BM231" s="173" t="s">
        <v>521</v>
      </c>
    </row>
    <row r="232" s="2" customFormat="1" ht="16.5" customHeight="1">
      <c r="A232" s="28"/>
      <c r="B232" s="161"/>
      <c r="C232" s="175" t="s">
        <v>514</v>
      </c>
      <c r="D232" s="175" t="s">
        <v>156</v>
      </c>
      <c r="E232" s="176" t="s">
        <v>523</v>
      </c>
      <c r="F232" s="177" t="s">
        <v>524</v>
      </c>
      <c r="G232" s="178" t="s">
        <v>178</v>
      </c>
      <c r="H232" s="179">
        <v>1</v>
      </c>
      <c r="I232" s="180">
        <v>1730</v>
      </c>
      <c r="J232" s="180">
        <f>ROUND(I232*H232,2)</f>
        <v>1730</v>
      </c>
      <c r="K232" s="181"/>
      <c r="L232" s="182"/>
      <c r="M232" s="183" t="s">
        <v>1</v>
      </c>
      <c r="N232" s="184" t="s">
        <v>39</v>
      </c>
      <c r="O232" s="171">
        <v>0</v>
      </c>
      <c r="P232" s="171">
        <f>O232*H232</f>
        <v>0</v>
      </c>
      <c r="Q232" s="171">
        <v>0.00017000000000000001</v>
      </c>
      <c r="R232" s="171">
        <f>Q232*H232</f>
        <v>0.00017000000000000001</v>
      </c>
      <c r="S232" s="171">
        <v>0</v>
      </c>
      <c r="T232" s="172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73" t="s">
        <v>258</v>
      </c>
      <c r="AT232" s="173" t="s">
        <v>156</v>
      </c>
      <c r="AU232" s="173" t="s">
        <v>84</v>
      </c>
      <c r="AY232" s="15" t="s">
        <v>124</v>
      </c>
      <c r="BE232" s="174">
        <f>IF(N232="základní",J232,0)</f>
        <v>1730</v>
      </c>
      <c r="BF232" s="174">
        <f>IF(N232="snížená",J232,0)</f>
        <v>0</v>
      </c>
      <c r="BG232" s="174">
        <f>IF(N232="zákl. přenesená",J232,0)</f>
        <v>0</v>
      </c>
      <c r="BH232" s="174">
        <f>IF(N232="sníž. přenesená",J232,0)</f>
        <v>0</v>
      </c>
      <c r="BI232" s="174">
        <f>IF(N232="nulová",J232,0)</f>
        <v>0</v>
      </c>
      <c r="BJ232" s="15" t="s">
        <v>82</v>
      </c>
      <c r="BK232" s="174">
        <f>ROUND(I232*H232,2)</f>
        <v>1730</v>
      </c>
      <c r="BL232" s="15" t="s">
        <v>191</v>
      </c>
      <c r="BM232" s="173" t="s">
        <v>525</v>
      </c>
    </row>
    <row r="233" s="12" customFormat="1" ht="22.8" customHeight="1">
      <c r="A233" s="12"/>
      <c r="B233" s="149"/>
      <c r="C233" s="12"/>
      <c r="D233" s="150" t="s">
        <v>73</v>
      </c>
      <c r="E233" s="159" t="s">
        <v>526</v>
      </c>
      <c r="F233" s="159" t="s">
        <v>527</v>
      </c>
      <c r="G233" s="12"/>
      <c r="H233" s="12"/>
      <c r="I233" s="12"/>
      <c r="J233" s="160">
        <f>BK233</f>
        <v>1560</v>
      </c>
      <c r="K233" s="12"/>
      <c r="L233" s="149"/>
      <c r="M233" s="153"/>
      <c r="N233" s="154"/>
      <c r="O233" s="154"/>
      <c r="P233" s="155">
        <f>P234</f>
        <v>0.25</v>
      </c>
      <c r="Q233" s="154"/>
      <c r="R233" s="155">
        <f>R234</f>
        <v>0.0044400000000000004</v>
      </c>
      <c r="S233" s="154"/>
      <c r="T233" s="156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50" t="s">
        <v>84</v>
      </c>
      <c r="AT233" s="157" t="s">
        <v>73</v>
      </c>
      <c r="AU233" s="157" t="s">
        <v>82</v>
      </c>
      <c r="AY233" s="150" t="s">
        <v>124</v>
      </c>
      <c r="BK233" s="158">
        <f>BK234</f>
        <v>1560</v>
      </c>
    </row>
    <row r="234" s="2" customFormat="1" ht="33" customHeight="1">
      <c r="A234" s="28"/>
      <c r="B234" s="161"/>
      <c r="C234" s="162" t="s">
        <v>518</v>
      </c>
      <c r="D234" s="162" t="s">
        <v>126</v>
      </c>
      <c r="E234" s="163" t="s">
        <v>529</v>
      </c>
      <c r="F234" s="164" t="s">
        <v>530</v>
      </c>
      <c r="G234" s="165" t="s">
        <v>404</v>
      </c>
      <c r="H234" s="166">
        <v>1</v>
      </c>
      <c r="I234" s="167">
        <v>1560</v>
      </c>
      <c r="J234" s="167">
        <f>ROUND(I234*H234,2)</f>
        <v>1560</v>
      </c>
      <c r="K234" s="168"/>
      <c r="L234" s="29"/>
      <c r="M234" s="169" t="s">
        <v>1</v>
      </c>
      <c r="N234" s="170" t="s">
        <v>39</v>
      </c>
      <c r="O234" s="171">
        <v>0.25</v>
      </c>
      <c r="P234" s="171">
        <f>O234*H234</f>
        <v>0.25</v>
      </c>
      <c r="Q234" s="171">
        <v>0.0044400000000000004</v>
      </c>
      <c r="R234" s="171">
        <f>Q234*H234</f>
        <v>0.0044400000000000004</v>
      </c>
      <c r="S234" s="171">
        <v>0</v>
      </c>
      <c r="T234" s="172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73" t="s">
        <v>191</v>
      </c>
      <c r="AT234" s="173" t="s">
        <v>126</v>
      </c>
      <c r="AU234" s="173" t="s">
        <v>84</v>
      </c>
      <c r="AY234" s="15" t="s">
        <v>124</v>
      </c>
      <c r="BE234" s="174">
        <f>IF(N234="základní",J234,0)</f>
        <v>1560</v>
      </c>
      <c r="BF234" s="174">
        <f>IF(N234="snížená",J234,0)</f>
        <v>0</v>
      </c>
      <c r="BG234" s="174">
        <f>IF(N234="zákl. přenesená",J234,0)</f>
        <v>0</v>
      </c>
      <c r="BH234" s="174">
        <f>IF(N234="sníž. přenesená",J234,0)</f>
        <v>0</v>
      </c>
      <c r="BI234" s="174">
        <f>IF(N234="nulová",J234,0)</f>
        <v>0</v>
      </c>
      <c r="BJ234" s="15" t="s">
        <v>82</v>
      </c>
      <c r="BK234" s="174">
        <f>ROUND(I234*H234,2)</f>
        <v>1560</v>
      </c>
      <c r="BL234" s="15" t="s">
        <v>191</v>
      </c>
      <c r="BM234" s="173" t="s">
        <v>531</v>
      </c>
    </row>
    <row r="235" s="12" customFormat="1" ht="25.92" customHeight="1">
      <c r="A235" s="12"/>
      <c r="B235" s="149"/>
      <c r="C235" s="12"/>
      <c r="D235" s="150" t="s">
        <v>73</v>
      </c>
      <c r="E235" s="151" t="s">
        <v>532</v>
      </c>
      <c r="F235" s="151" t="s">
        <v>533</v>
      </c>
      <c r="G235" s="12"/>
      <c r="H235" s="12"/>
      <c r="I235" s="12"/>
      <c r="J235" s="152">
        <f>BK235</f>
        <v>9360</v>
      </c>
      <c r="K235" s="12"/>
      <c r="L235" s="149"/>
      <c r="M235" s="153"/>
      <c r="N235" s="154"/>
      <c r="O235" s="154"/>
      <c r="P235" s="155">
        <f>P236</f>
        <v>30</v>
      </c>
      <c r="Q235" s="154"/>
      <c r="R235" s="155">
        <f>R236</f>
        <v>0</v>
      </c>
      <c r="S235" s="154"/>
      <c r="T235" s="156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0" t="s">
        <v>130</v>
      </c>
      <c r="AT235" s="157" t="s">
        <v>73</v>
      </c>
      <c r="AU235" s="157" t="s">
        <v>74</v>
      </c>
      <c r="AY235" s="150" t="s">
        <v>124</v>
      </c>
      <c r="BK235" s="158">
        <f>BK236</f>
        <v>9360</v>
      </c>
    </row>
    <row r="236" s="2" customFormat="1" ht="16.5" customHeight="1">
      <c r="A236" s="28"/>
      <c r="B236" s="161"/>
      <c r="C236" s="162" t="s">
        <v>522</v>
      </c>
      <c r="D236" s="162" t="s">
        <v>126</v>
      </c>
      <c r="E236" s="163" t="s">
        <v>535</v>
      </c>
      <c r="F236" s="164" t="s">
        <v>536</v>
      </c>
      <c r="G236" s="165" t="s">
        <v>537</v>
      </c>
      <c r="H236" s="166">
        <v>30</v>
      </c>
      <c r="I236" s="167">
        <v>312</v>
      </c>
      <c r="J236" s="167">
        <f>ROUND(I236*H236,2)</f>
        <v>9360</v>
      </c>
      <c r="K236" s="168"/>
      <c r="L236" s="29"/>
      <c r="M236" s="169" t="s">
        <v>1</v>
      </c>
      <c r="N236" s="170" t="s">
        <v>39</v>
      </c>
      <c r="O236" s="171">
        <v>1</v>
      </c>
      <c r="P236" s="171">
        <f>O236*H236</f>
        <v>30</v>
      </c>
      <c r="Q236" s="171">
        <v>0</v>
      </c>
      <c r="R236" s="171">
        <f>Q236*H236</f>
        <v>0</v>
      </c>
      <c r="S236" s="171">
        <v>0</v>
      </c>
      <c r="T236" s="172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73" t="s">
        <v>538</v>
      </c>
      <c r="AT236" s="173" t="s">
        <v>126</v>
      </c>
      <c r="AU236" s="173" t="s">
        <v>82</v>
      </c>
      <c r="AY236" s="15" t="s">
        <v>124</v>
      </c>
      <c r="BE236" s="174">
        <f>IF(N236="základní",J236,0)</f>
        <v>9360</v>
      </c>
      <c r="BF236" s="174">
        <f>IF(N236="snížená",J236,0)</f>
        <v>0</v>
      </c>
      <c r="BG236" s="174">
        <f>IF(N236="zákl. přenesená",J236,0)</f>
        <v>0</v>
      </c>
      <c r="BH236" s="174">
        <f>IF(N236="sníž. přenesená",J236,0)</f>
        <v>0</v>
      </c>
      <c r="BI236" s="174">
        <f>IF(N236="nulová",J236,0)</f>
        <v>0</v>
      </c>
      <c r="BJ236" s="15" t="s">
        <v>82</v>
      </c>
      <c r="BK236" s="174">
        <f>ROUND(I236*H236,2)</f>
        <v>9360</v>
      </c>
      <c r="BL236" s="15" t="s">
        <v>538</v>
      </c>
      <c r="BM236" s="173" t="s">
        <v>574</v>
      </c>
    </row>
    <row r="237" s="12" customFormat="1" ht="25.92" customHeight="1">
      <c r="A237" s="12"/>
      <c r="B237" s="149"/>
      <c r="C237" s="12"/>
      <c r="D237" s="150" t="s">
        <v>73</v>
      </c>
      <c r="E237" s="151" t="s">
        <v>540</v>
      </c>
      <c r="F237" s="151" t="s">
        <v>541</v>
      </c>
      <c r="G237" s="12"/>
      <c r="H237" s="12"/>
      <c r="I237" s="12"/>
      <c r="J237" s="152">
        <f>BK237</f>
        <v>0</v>
      </c>
      <c r="K237" s="12"/>
      <c r="L237" s="149"/>
      <c r="M237" s="153"/>
      <c r="N237" s="154"/>
      <c r="O237" s="154"/>
      <c r="P237" s="155">
        <f>P238</f>
        <v>0</v>
      </c>
      <c r="Q237" s="154"/>
      <c r="R237" s="155">
        <f>R238</f>
        <v>0</v>
      </c>
      <c r="S237" s="154"/>
      <c r="T237" s="156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50" t="s">
        <v>142</v>
      </c>
      <c r="AT237" s="157" t="s">
        <v>73</v>
      </c>
      <c r="AU237" s="157" t="s">
        <v>74</v>
      </c>
      <c r="AY237" s="150" t="s">
        <v>124</v>
      </c>
      <c r="BK237" s="158">
        <f>BK238</f>
        <v>0</v>
      </c>
    </row>
    <row r="238" s="12" customFormat="1" ht="22.8" customHeight="1">
      <c r="A238" s="12"/>
      <c r="B238" s="149"/>
      <c r="C238" s="12"/>
      <c r="D238" s="150" t="s">
        <v>73</v>
      </c>
      <c r="E238" s="159" t="s">
        <v>542</v>
      </c>
      <c r="F238" s="159" t="s">
        <v>543</v>
      </c>
      <c r="G238" s="12"/>
      <c r="H238" s="12"/>
      <c r="I238" s="12"/>
      <c r="J238" s="160">
        <f>BK238</f>
        <v>0</v>
      </c>
      <c r="K238" s="12"/>
      <c r="L238" s="149"/>
      <c r="M238" s="153"/>
      <c r="N238" s="154"/>
      <c r="O238" s="154"/>
      <c r="P238" s="155">
        <f>SUM(P239:P240)</f>
        <v>0</v>
      </c>
      <c r="Q238" s="154"/>
      <c r="R238" s="155">
        <f>SUM(R239:R240)</f>
        <v>0</v>
      </c>
      <c r="S238" s="154"/>
      <c r="T238" s="156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0" t="s">
        <v>142</v>
      </c>
      <c r="AT238" s="157" t="s">
        <v>73</v>
      </c>
      <c r="AU238" s="157" t="s">
        <v>82</v>
      </c>
      <c r="AY238" s="150" t="s">
        <v>124</v>
      </c>
      <c r="BK238" s="158">
        <f>SUM(BK239:BK240)</f>
        <v>0</v>
      </c>
    </row>
    <row r="239" s="2" customFormat="1" ht="16.5" customHeight="1">
      <c r="A239" s="28"/>
      <c r="B239" s="161"/>
      <c r="C239" s="162" t="s">
        <v>528</v>
      </c>
      <c r="D239" s="162" t="s">
        <v>126</v>
      </c>
      <c r="E239" s="163" t="s">
        <v>545</v>
      </c>
      <c r="F239" s="164" t="s">
        <v>546</v>
      </c>
      <c r="G239" s="165" t="s">
        <v>547</v>
      </c>
      <c r="H239" s="166">
        <v>1</v>
      </c>
      <c r="I239" s="167">
        <v>0</v>
      </c>
      <c r="J239" s="167">
        <f>ROUND(I239*H239,2)</f>
        <v>0</v>
      </c>
      <c r="K239" s="168"/>
      <c r="L239" s="29"/>
      <c r="M239" s="169" t="s">
        <v>1</v>
      </c>
      <c r="N239" s="170" t="s">
        <v>39</v>
      </c>
      <c r="O239" s="171">
        <v>0</v>
      </c>
      <c r="P239" s="171">
        <f>O239*H239</f>
        <v>0</v>
      </c>
      <c r="Q239" s="171">
        <v>0</v>
      </c>
      <c r="R239" s="171">
        <f>Q239*H239</f>
        <v>0</v>
      </c>
      <c r="S239" s="171">
        <v>0</v>
      </c>
      <c r="T239" s="172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73" t="s">
        <v>548</v>
      </c>
      <c r="AT239" s="173" t="s">
        <v>126</v>
      </c>
      <c r="AU239" s="173" t="s">
        <v>84</v>
      </c>
      <c r="AY239" s="15" t="s">
        <v>124</v>
      </c>
      <c r="BE239" s="174">
        <f>IF(N239="základní",J239,0)</f>
        <v>0</v>
      </c>
      <c r="BF239" s="174">
        <f>IF(N239="snížená",J239,0)</f>
        <v>0</v>
      </c>
      <c r="BG239" s="174">
        <f>IF(N239="zákl. přenesená",J239,0)</f>
        <v>0</v>
      </c>
      <c r="BH239" s="174">
        <f>IF(N239="sníž. přenesená",J239,0)</f>
        <v>0</v>
      </c>
      <c r="BI239" s="174">
        <f>IF(N239="nulová",J239,0)</f>
        <v>0</v>
      </c>
      <c r="BJ239" s="15" t="s">
        <v>82</v>
      </c>
      <c r="BK239" s="174">
        <f>ROUND(I239*H239,2)</f>
        <v>0</v>
      </c>
      <c r="BL239" s="15" t="s">
        <v>548</v>
      </c>
      <c r="BM239" s="173" t="s">
        <v>575</v>
      </c>
    </row>
    <row r="240" s="2" customFormat="1" ht="16.5" customHeight="1">
      <c r="A240" s="28"/>
      <c r="B240" s="161"/>
      <c r="C240" s="162" t="s">
        <v>534</v>
      </c>
      <c r="D240" s="162" t="s">
        <v>126</v>
      </c>
      <c r="E240" s="163" t="s">
        <v>551</v>
      </c>
      <c r="F240" s="164" t="s">
        <v>552</v>
      </c>
      <c r="G240" s="165" t="s">
        <v>547</v>
      </c>
      <c r="H240" s="166">
        <v>1</v>
      </c>
      <c r="I240" s="167">
        <v>0</v>
      </c>
      <c r="J240" s="167">
        <f>ROUND(I240*H240,2)</f>
        <v>0</v>
      </c>
      <c r="K240" s="168"/>
      <c r="L240" s="29"/>
      <c r="M240" s="185" t="s">
        <v>1</v>
      </c>
      <c r="N240" s="186" t="s">
        <v>39</v>
      </c>
      <c r="O240" s="187">
        <v>0</v>
      </c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73" t="s">
        <v>548</v>
      </c>
      <c r="AT240" s="173" t="s">
        <v>126</v>
      </c>
      <c r="AU240" s="173" t="s">
        <v>84</v>
      </c>
      <c r="AY240" s="15" t="s">
        <v>124</v>
      </c>
      <c r="BE240" s="174">
        <f>IF(N240="základní",J240,0)</f>
        <v>0</v>
      </c>
      <c r="BF240" s="174">
        <f>IF(N240="snížená",J240,0)</f>
        <v>0</v>
      </c>
      <c r="BG240" s="174">
        <f>IF(N240="zákl. přenesená",J240,0)</f>
        <v>0</v>
      </c>
      <c r="BH240" s="174">
        <f>IF(N240="sníž. přenesená",J240,0)</f>
        <v>0</v>
      </c>
      <c r="BI240" s="174">
        <f>IF(N240="nulová",J240,0)</f>
        <v>0</v>
      </c>
      <c r="BJ240" s="15" t="s">
        <v>82</v>
      </c>
      <c r="BK240" s="174">
        <f>ROUND(I240*H240,2)</f>
        <v>0</v>
      </c>
      <c r="BL240" s="15" t="s">
        <v>548</v>
      </c>
      <c r="BM240" s="173" t="s">
        <v>576</v>
      </c>
    </row>
    <row r="241" s="2" customFormat="1" ht="6.96" customHeight="1">
      <c r="A241" s="28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29"/>
      <c r="M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</row>
  </sheetData>
  <autoFilter ref="C128:K24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DESKTOP-S1D1MU3\Ondra</dc:creator>
  <cp:lastModifiedBy>DESKTOP-S1D1MU3\Ondra</cp:lastModifiedBy>
  <dcterms:created xsi:type="dcterms:W3CDTF">2020-10-20T07:59:45Z</dcterms:created>
  <dcterms:modified xsi:type="dcterms:W3CDTF">2020-10-20T07:59:48Z</dcterms:modified>
</cp:coreProperties>
</file>